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rvices\OVE\3. Enquête Devenir des étudiants de L3\2. Enquête 2024\6. Valorisation\2. Infographies\"/>
    </mc:Choice>
  </mc:AlternateContent>
  <xr:revisionPtr revIDLastSave="0" documentId="13_ncr:1_{9A162B80-EADF-4139-AE8B-49A649201725}" xr6:coauthVersionLast="47" xr6:coauthVersionMax="47" xr10:uidLastSave="{00000000-0000-0000-0000-000000000000}"/>
  <bookViews>
    <workbookView xWindow="-120" yWindow="-120" windowWidth="29040" windowHeight="15840" firstSheet="1" activeTab="1" xr2:uid="{444E7B57-F6C8-40FB-8542-4AD3F7075B23}"/>
  </bookViews>
  <sheets>
    <sheet name="base infographies" sheetId="1" state="hidden" r:id="rId1"/>
    <sheet name="Infographies" sheetId="2" r:id="rId2"/>
    <sheet name="Tableaux" sheetId="5" state="hidden" r:id="rId3"/>
    <sheet name="liste" sheetId="4" state="hidden" r:id="rId4"/>
  </sheets>
  <definedNames>
    <definedName name="_xlnm._FilterDatabase" localSheetId="0" hidden="1">'base infographies'!$A$2:$BM$26</definedName>
    <definedName name="Administration_économique_et_sociale">liste!$A$3:$A$25</definedName>
    <definedName name="Spécialités">liste!$A$2:$A$25</definedName>
    <definedName name="_xlnm.Print_Area" localSheetId="1">Infographies!$B$1:$F$53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2" l="1"/>
  <c r="B42" i="2"/>
  <c r="B41" i="2"/>
  <c r="C41" i="2"/>
  <c r="K12" i="5"/>
  <c r="C52" i="2"/>
  <c r="B52" i="2"/>
  <c r="B51" i="2"/>
  <c r="B50" i="2"/>
  <c r="A67" i="5"/>
  <c r="Q50" i="5" l="1"/>
  <c r="R46" i="5"/>
  <c r="M48" i="5"/>
  <c r="N52" i="5"/>
  <c r="N40" i="5"/>
  <c r="E26" i="2"/>
  <c r="E22" i="2"/>
  <c r="C29" i="2"/>
  <c r="C26" i="2"/>
  <c r="C22" i="2"/>
  <c r="B46" i="2"/>
  <c r="N47" i="5" l="1"/>
  <c r="R47" i="5"/>
  <c r="T50" i="5"/>
  <c r="U49" i="5"/>
  <c r="U40" i="5"/>
  <c r="R41" i="5"/>
  <c r="R42" i="5"/>
  <c r="R43" i="5"/>
  <c r="R48" i="5"/>
  <c r="R49" i="5"/>
  <c r="R51" i="5"/>
  <c r="R52" i="5"/>
  <c r="R55" i="5"/>
  <c r="R56" i="5"/>
  <c r="R58" i="5"/>
  <c r="R60" i="5"/>
  <c r="R61" i="5"/>
  <c r="R62" i="5"/>
  <c r="R40" i="5"/>
  <c r="Q40" i="5"/>
  <c r="N45" i="5"/>
  <c r="U42" i="5"/>
  <c r="U43" i="5"/>
  <c r="U44" i="5"/>
  <c r="U45" i="5"/>
  <c r="U46" i="5"/>
  <c r="U47" i="5"/>
  <c r="U48" i="5"/>
  <c r="U50" i="5"/>
  <c r="U52" i="5"/>
  <c r="U55" i="5"/>
  <c r="U56" i="5"/>
  <c r="U58" i="5"/>
  <c r="U60" i="5"/>
  <c r="T41" i="5"/>
  <c r="T42" i="5"/>
  <c r="T43" i="5"/>
  <c r="T44" i="5"/>
  <c r="T45" i="5"/>
  <c r="T46" i="5"/>
  <c r="T47" i="5"/>
  <c r="T48" i="5"/>
  <c r="T49" i="5"/>
  <c r="T51" i="5"/>
  <c r="T52" i="5"/>
  <c r="T53" i="5"/>
  <c r="T54" i="5"/>
  <c r="T55" i="5"/>
  <c r="T56" i="5"/>
  <c r="T57" i="5"/>
  <c r="T58" i="5"/>
  <c r="T59" i="5"/>
  <c r="T60" i="5"/>
  <c r="T61" i="5"/>
  <c r="T62" i="5"/>
  <c r="T40" i="5"/>
  <c r="Q62" i="5"/>
  <c r="Q41" i="5"/>
  <c r="Q42" i="5"/>
  <c r="Q43" i="5"/>
  <c r="Q44" i="5"/>
  <c r="Q45" i="5"/>
  <c r="Q46" i="5"/>
  <c r="Q47" i="5"/>
  <c r="Q48" i="5"/>
  <c r="Q49" i="5"/>
  <c r="Q51" i="5"/>
  <c r="Q52" i="5"/>
  <c r="Q53" i="5"/>
  <c r="Q54" i="5"/>
  <c r="Q55" i="5"/>
  <c r="Q56" i="5"/>
  <c r="Q57" i="5"/>
  <c r="Q58" i="5"/>
  <c r="Q59" i="5"/>
  <c r="Q60" i="5"/>
  <c r="Q61" i="5"/>
  <c r="N41" i="5"/>
  <c r="N42" i="5"/>
  <c r="N43" i="5"/>
  <c r="N44" i="5"/>
  <c r="N46" i="5"/>
  <c r="N48" i="5"/>
  <c r="N49" i="5"/>
  <c r="N50" i="5"/>
  <c r="N51" i="5"/>
  <c r="N53" i="5"/>
  <c r="N54" i="5"/>
  <c r="N55" i="5"/>
  <c r="N56" i="5"/>
  <c r="N57" i="5"/>
  <c r="N58" i="5"/>
  <c r="N59" i="5"/>
  <c r="N60" i="5"/>
  <c r="N61" i="5"/>
  <c r="N62" i="5"/>
  <c r="M41" i="5"/>
  <c r="M42" i="5"/>
  <c r="M43" i="5"/>
  <c r="M44" i="5"/>
  <c r="M45" i="5"/>
  <c r="M46" i="5"/>
  <c r="M47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40" i="5"/>
  <c r="A66" i="5" l="1"/>
  <c r="C51" i="2"/>
  <c r="A65" i="5"/>
  <c r="C50" i="2"/>
  <c r="K17" i="5"/>
  <c r="J17" i="5"/>
  <c r="O12" i="5"/>
  <c r="O14" i="5"/>
  <c r="O15" i="5"/>
  <c r="O17" i="5"/>
  <c r="O19" i="5"/>
  <c r="O21" i="5"/>
  <c r="O22" i="5"/>
  <c r="O23" i="5"/>
  <c r="O27" i="5"/>
  <c r="O28" i="5"/>
  <c r="O30" i="5"/>
  <c r="O31" i="5"/>
  <c r="O32" i="5"/>
  <c r="O33" i="5"/>
  <c r="O34" i="5"/>
  <c r="N14" i="5"/>
  <c r="N15" i="5"/>
  <c r="N17" i="5"/>
  <c r="N19" i="5"/>
  <c r="N21" i="5"/>
  <c r="N22" i="5"/>
  <c r="N23" i="5"/>
  <c r="N27" i="5"/>
  <c r="N28" i="5"/>
  <c r="N30" i="5"/>
  <c r="N31" i="5"/>
  <c r="N32" i="5"/>
  <c r="N33" i="5"/>
  <c r="N34" i="5"/>
  <c r="N12" i="5"/>
  <c r="J12" i="5"/>
  <c r="K16" i="5"/>
  <c r="J34" i="5"/>
  <c r="K28" i="5"/>
  <c r="K21" i="5"/>
  <c r="J20" i="5"/>
  <c r="J16" i="5"/>
  <c r="J15" i="5"/>
  <c r="J14" i="5"/>
  <c r="J13" i="5"/>
  <c r="K13" i="5"/>
  <c r="K14" i="5"/>
  <c r="K15" i="5"/>
  <c r="J18" i="5"/>
  <c r="K18" i="5"/>
  <c r="J19" i="5"/>
  <c r="K19" i="5"/>
  <c r="K20" i="5"/>
  <c r="J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J29" i="5"/>
  <c r="K29" i="5"/>
  <c r="J30" i="5"/>
  <c r="K30" i="5"/>
  <c r="J31" i="5"/>
  <c r="K31" i="5"/>
  <c r="J32" i="5"/>
  <c r="K32" i="5"/>
  <c r="J33" i="5"/>
  <c r="K33" i="5"/>
  <c r="K34" i="5"/>
  <c r="B5" i="5"/>
  <c r="B4" i="5"/>
  <c r="B3" i="5"/>
  <c r="B2" i="5"/>
  <c r="AJ4" i="1" l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3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M3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Z26" i="1"/>
  <c r="AP26" i="1" s="1"/>
  <c r="BA26" i="1"/>
  <c r="AL26" i="1" s="1"/>
  <c r="E20" i="2" l="1"/>
  <c r="D15" i="2"/>
  <c r="D14" i="2"/>
  <c r="D13" i="2"/>
  <c r="C15" i="2"/>
  <c r="C14" i="2"/>
  <c r="C13" i="2"/>
  <c r="E11" i="2"/>
  <c r="B10" i="2"/>
  <c r="D10" i="2"/>
  <c r="BB26" i="1" l="1"/>
  <c r="AQ26" i="1" s="1"/>
  <c r="AY26" i="1"/>
  <c r="AM26" i="1" s="1"/>
  <c r="AX26" i="1"/>
  <c r="AO26" i="1" s="1"/>
  <c r="AW26" i="1"/>
  <c r="AV26" i="1"/>
  <c r="AU26" i="1"/>
  <c r="AN26" i="1" s="1"/>
  <c r="AT26" i="1"/>
  <c r="AS26" i="1"/>
  <c r="AK26" i="1" s="1"/>
  <c r="AJ26" i="1"/>
  <c r="Y3" i="1"/>
  <c r="Z3" i="1"/>
  <c r="AA3" i="1"/>
  <c r="Y4" i="1"/>
  <c r="Z4" i="1"/>
  <c r="AA4" i="1"/>
  <c r="Y5" i="1"/>
  <c r="Z5" i="1"/>
  <c r="AA5" i="1"/>
  <c r="Y6" i="1"/>
  <c r="Z6" i="1"/>
  <c r="AA6" i="1"/>
  <c r="Y7" i="1"/>
  <c r="Z7" i="1"/>
  <c r="AA7" i="1"/>
  <c r="Y8" i="1"/>
  <c r="Z8" i="1"/>
  <c r="AA8" i="1"/>
  <c r="Y9" i="1"/>
  <c r="Z9" i="1"/>
  <c r="AA9" i="1"/>
  <c r="Y10" i="1"/>
  <c r="Z10" i="1"/>
  <c r="AA10" i="1"/>
  <c r="Y11" i="1"/>
  <c r="Z11" i="1"/>
  <c r="AA11" i="1"/>
  <c r="Y12" i="1"/>
  <c r="Z12" i="1"/>
  <c r="AA12" i="1"/>
  <c r="Y13" i="1"/>
  <c r="Z13" i="1"/>
  <c r="AA13" i="1"/>
  <c r="Y14" i="1"/>
  <c r="Z14" i="1"/>
  <c r="AA14" i="1"/>
  <c r="Y15" i="1"/>
  <c r="Z15" i="1"/>
  <c r="AA15" i="1"/>
  <c r="Y16" i="1"/>
  <c r="Z16" i="1"/>
  <c r="AA16" i="1"/>
  <c r="Y17" i="1"/>
  <c r="Z17" i="1"/>
  <c r="AA17" i="1"/>
  <c r="Y18" i="1"/>
  <c r="Z18" i="1"/>
  <c r="AA18" i="1"/>
  <c r="Y19" i="1"/>
  <c r="Z19" i="1"/>
  <c r="AA19" i="1"/>
  <c r="Y20" i="1"/>
  <c r="Z20" i="1"/>
  <c r="AA20" i="1"/>
  <c r="Y21" i="1"/>
  <c r="Z21" i="1"/>
  <c r="AA21" i="1"/>
  <c r="Y22" i="1"/>
  <c r="Z22" i="1"/>
  <c r="AA22" i="1"/>
  <c r="Y23" i="1"/>
  <c r="Z23" i="1"/>
  <c r="AA23" i="1"/>
  <c r="Y24" i="1"/>
  <c r="Z24" i="1"/>
  <c r="AA24" i="1"/>
  <c r="Y25" i="1"/>
  <c r="Z25" i="1"/>
  <c r="AA25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3" i="1"/>
  <c r="U26" i="1"/>
  <c r="V26" i="1"/>
  <c r="W26" i="1"/>
  <c r="T26" i="1"/>
  <c r="X26" i="1" l="1"/>
  <c r="Z26" i="1"/>
  <c r="AA26" i="1"/>
  <c r="Y26" i="1"/>
</calcChain>
</file>

<file path=xl/sharedStrings.xml><?xml version="1.0" encoding="utf-8"?>
<sst xmlns="http://schemas.openxmlformats.org/spreadsheetml/2006/main" count="240" uniqueCount="126">
  <si>
    <t>Infographie</t>
  </si>
  <si>
    <t>nombre d'inscrits en 3e année</t>
  </si>
  <si>
    <t>Administration économique et sociale</t>
  </si>
  <si>
    <t>Arts du spectacle</t>
  </si>
  <si>
    <t>Droit</t>
  </si>
  <si>
    <t>Economie et gestion</t>
  </si>
  <si>
    <t>Géographie et aménagement</t>
  </si>
  <si>
    <t>Histoire</t>
  </si>
  <si>
    <t>Histoire de l'art et archéologie</t>
  </si>
  <si>
    <t>Information-communication</t>
  </si>
  <si>
    <t>Informatique</t>
  </si>
  <si>
    <t>Langues étrangères appliquées</t>
  </si>
  <si>
    <t>Langues, littérature et civilisations étrangères et régionales</t>
  </si>
  <si>
    <t>Lettres</t>
  </si>
  <si>
    <t>Mathématiques</t>
  </si>
  <si>
    <t>Musicologie</t>
  </si>
  <si>
    <t>Philosophie</t>
  </si>
  <si>
    <t>Physique, chimie</t>
  </si>
  <si>
    <t>Psychologie</t>
  </si>
  <si>
    <t>Sciences de la Terre</t>
  </si>
  <si>
    <t>Sciences de la vie</t>
  </si>
  <si>
    <t>Sciences du langage</t>
  </si>
  <si>
    <t>Sciences pour l'ingénieur</t>
  </si>
  <si>
    <t>Sociologie</t>
  </si>
  <si>
    <t>STAPS</t>
  </si>
  <si>
    <t>Sexe</t>
  </si>
  <si>
    <t>Part d'étudiantes</t>
  </si>
  <si>
    <t>Total général</t>
  </si>
  <si>
    <t>taux de réussite</t>
  </si>
  <si>
    <t>Origine scolaire</t>
  </si>
  <si>
    <t>série L</t>
  </si>
  <si>
    <t>série ES</t>
  </si>
  <si>
    <t>série S</t>
  </si>
  <si>
    <t>équivalences ou internat.</t>
  </si>
  <si>
    <t>voie techno</t>
  </si>
  <si>
    <t>voie pro</t>
  </si>
  <si>
    <t>Part d'étudiants</t>
  </si>
  <si>
    <t>taux de réponse</t>
  </si>
  <si>
    <t>Répondants</t>
  </si>
  <si>
    <t>oui</t>
  </si>
  <si>
    <t>poursuites d'études</t>
  </si>
  <si>
    <t>césure</t>
  </si>
  <si>
    <t>en emploi</t>
  </si>
  <si>
    <t>en recherche</t>
  </si>
  <si>
    <t>inactifs</t>
  </si>
  <si>
    <t>Situation à 12 mois</t>
  </si>
  <si>
    <t>poursuite</t>
  </si>
  <si>
    <t>master</t>
  </si>
  <si>
    <t>master MEEF</t>
  </si>
  <si>
    <t>licence</t>
  </si>
  <si>
    <t>autre diplôme</t>
  </si>
  <si>
    <t>Spécialité</t>
  </si>
  <si>
    <t>satisfaction</t>
  </si>
  <si>
    <t>travail en équipe</t>
  </si>
  <si>
    <t>travail en autonomie</t>
  </si>
  <si>
    <t>savoir prendre du recul</t>
  </si>
  <si>
    <t>utilisation outils numériques</t>
  </si>
  <si>
    <t>identification des ressources spécialisées - documentation</t>
  </si>
  <si>
    <t>Analyse et synthèse de données</t>
  </si>
  <si>
    <t>développer un esprit critique, argumentaire</t>
  </si>
  <si>
    <t>utilisation registres langue française</t>
  </si>
  <si>
    <t>expression en LVE</t>
  </si>
  <si>
    <t>se caractériser; se valoriser</t>
  </si>
  <si>
    <t>Poursuite</t>
  </si>
  <si>
    <t>Poursuite (%)</t>
  </si>
  <si>
    <t>Domaine poursuite</t>
  </si>
  <si>
    <t>Compétences acquises</t>
  </si>
  <si>
    <t>Spécialités</t>
  </si>
  <si>
    <t>master2</t>
  </si>
  <si>
    <t>master MEEF2</t>
  </si>
  <si>
    <t>licence2</t>
  </si>
  <si>
    <t>autre diplôme2</t>
  </si>
  <si>
    <t>Master</t>
  </si>
  <si>
    <t>Autre diplôme</t>
  </si>
  <si>
    <t>taux</t>
  </si>
  <si>
    <t>Master MEEF</t>
  </si>
  <si>
    <t>Licence / LP</t>
  </si>
  <si>
    <t xml:space="preserve"> </t>
  </si>
  <si>
    <t>Droit
SC. Po</t>
  </si>
  <si>
    <t>Langues2</t>
  </si>
  <si>
    <t>Pluri Droit SC. Po AES</t>
  </si>
  <si>
    <t>Pluri Lettres, langues, sc. Humaines</t>
  </si>
  <si>
    <t>Lettres
sc. Lang.
Arts</t>
  </si>
  <si>
    <t>Pluri sciences</t>
  </si>
  <si>
    <t>Sc. Éco gestion (hors AES)</t>
  </si>
  <si>
    <t>Sc. fondamentales et app.</t>
  </si>
  <si>
    <t>Sc. Humaines et sociales</t>
  </si>
  <si>
    <t>Sc. Vie, santé, terre, univers2</t>
  </si>
  <si>
    <t>lettres, sciences du langage, arts</t>
  </si>
  <si>
    <t>langues</t>
  </si>
  <si>
    <t>sciences humaines et sociales</t>
  </si>
  <si>
    <t>Sciences économiques, gestion (hors AES)</t>
  </si>
  <si>
    <t>droit, sciences politiques</t>
  </si>
  <si>
    <t>sciences fondamentales et applications</t>
  </si>
  <si>
    <t>sciences de la vie, santé, terre, univers</t>
  </si>
  <si>
    <t>STAPS2</t>
  </si>
  <si>
    <t>lettres, sciences du langage, arts2</t>
  </si>
  <si>
    <t>langues3</t>
  </si>
  <si>
    <t>sciences humaines et sociales4</t>
  </si>
  <si>
    <t>Sciences économiques, gestion (hors AES)5</t>
  </si>
  <si>
    <t>droit, sciences politiques6</t>
  </si>
  <si>
    <t>sciences de la vie, santé, terre, univers7</t>
  </si>
  <si>
    <t>sciences fondamentales et applications8</t>
  </si>
  <si>
    <t>STAPS9</t>
  </si>
  <si>
    <t>Travail en équipe</t>
  </si>
  <si>
    <t>Travail en autonomie</t>
  </si>
  <si>
    <t>Savoir prendre du recul</t>
  </si>
  <si>
    <t>Utilisation outils numériques</t>
  </si>
  <si>
    <t>Développer un esprit critique, argumentaire</t>
  </si>
  <si>
    <t>Utilisation registres langue française</t>
  </si>
  <si>
    <t>Expression en LVE</t>
  </si>
  <si>
    <t>Se caractériser; se valoriser</t>
  </si>
  <si>
    <t>satisfaits de leurs années de licence.</t>
  </si>
  <si>
    <t>Compétences acquises au cours du cursus, selon les étudiants</t>
  </si>
  <si>
    <t>Identification de ressources spécialisées</t>
  </si>
  <si>
    <t>des interrogés se disent satisfaits voire très</t>
  </si>
  <si>
    <t>en lettres, sciences du langage, arts</t>
  </si>
  <si>
    <t>en langues</t>
  </si>
  <si>
    <t>en sciences humaines et sociales</t>
  </si>
  <si>
    <t>en sciences économiques, gestion (hors AES)</t>
  </si>
  <si>
    <t>en droit, sciences politiques</t>
  </si>
  <si>
    <t>en sciences de la vie, santé, terre, univers</t>
  </si>
  <si>
    <t>en sciences fondamentales et applications</t>
  </si>
  <si>
    <t>en STAPS</t>
  </si>
  <si>
    <r>
      <t>Domaine(s) de poursuite d'études pour ceux inscrits en Master</t>
    </r>
    <r>
      <rPr>
        <b/>
        <i/>
        <sz val="10"/>
        <color theme="4" tint="0.59999389629810485"/>
        <rFont val="Calibri"/>
        <family val="2"/>
        <scheme val="minor"/>
      </rPr>
      <t xml:space="preserve"> :</t>
    </r>
  </si>
  <si>
    <t xml:space="preserve">Menu déroulant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</si>
</sst>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u/>
      <sz val="11"/>
      <color theme="5" tint="0.3999755851924192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u/>
      <sz val="10"/>
      <color theme="4" tint="0.59999389629810485"/>
      <name val="Calibri"/>
      <family val="2"/>
      <scheme val="minor"/>
    </font>
    <font>
      <b/>
      <i/>
      <sz val="10"/>
      <color theme="4" tint="0.59999389629810485"/>
      <name val="Calibri"/>
      <family val="2"/>
      <scheme val="minor"/>
    </font>
    <font>
      <sz val="11"/>
      <color rgb="FF0070C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D6AA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theme="4"/>
      </patternFill>
    </fill>
    <fill>
      <patternFill patternType="solid">
        <fgColor theme="9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center" wrapText="1"/>
    </xf>
    <xf numFmtId="0" fontId="1" fillId="4" borderId="2" xfId="0" applyFont="1" applyFill="1" applyBorder="1"/>
    <xf numFmtId="0" fontId="2" fillId="6" borderId="2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9" fontId="1" fillId="5" borderId="8" xfId="0" applyNumberFormat="1" applyFont="1" applyFill="1" applyBorder="1" applyAlignment="1">
      <alignment horizontal="center"/>
    </xf>
    <xf numFmtId="9" fontId="1" fillId="5" borderId="9" xfId="0" applyNumberFormat="1" applyFont="1" applyFill="1" applyBorder="1" applyAlignment="1">
      <alignment horizontal="center"/>
    </xf>
    <xf numFmtId="9" fontId="1" fillId="5" borderId="4" xfId="0" applyNumberFormat="1" applyFont="1" applyFill="1" applyBorder="1" applyAlignment="1">
      <alignment horizontal="center"/>
    </xf>
    <xf numFmtId="9" fontId="1" fillId="5" borderId="10" xfId="0" applyNumberFormat="1" applyFont="1" applyFill="1" applyBorder="1" applyAlignment="1">
      <alignment horizontal="center"/>
    </xf>
    <xf numFmtId="9" fontId="2" fillId="2" borderId="11" xfId="0" applyNumberFormat="1" applyFont="1" applyFill="1" applyBorder="1" applyAlignment="1">
      <alignment horizontal="center"/>
    </xf>
    <xf numFmtId="9" fontId="2" fillId="2" borderId="12" xfId="0" applyNumberFormat="1" applyFont="1" applyFill="1" applyBorder="1" applyAlignment="1">
      <alignment horizontal="center"/>
    </xf>
    <xf numFmtId="9" fontId="1" fillId="7" borderId="8" xfId="0" applyNumberFormat="1" applyFont="1" applyFill="1" applyBorder="1" applyAlignment="1">
      <alignment horizontal="center"/>
    </xf>
    <xf numFmtId="9" fontId="1" fillId="7" borderId="13" xfId="0" applyNumberFormat="1" applyFont="1" applyFill="1" applyBorder="1" applyAlignment="1">
      <alignment horizontal="center"/>
    </xf>
    <xf numFmtId="9" fontId="1" fillId="7" borderId="9" xfId="0" applyNumberFormat="1" applyFont="1" applyFill="1" applyBorder="1" applyAlignment="1">
      <alignment horizontal="center"/>
    </xf>
    <xf numFmtId="9" fontId="1" fillId="7" borderId="4" xfId="0" applyNumberFormat="1" applyFont="1" applyFill="1" applyBorder="1" applyAlignment="1">
      <alignment horizontal="center"/>
    </xf>
    <xf numFmtId="9" fontId="1" fillId="7" borderId="0" xfId="0" applyNumberFormat="1" applyFont="1" applyFill="1" applyBorder="1" applyAlignment="1">
      <alignment horizontal="center"/>
    </xf>
    <xf numFmtId="9" fontId="1" fillId="7" borderId="10" xfId="0" applyNumberFormat="1" applyFont="1" applyFill="1" applyBorder="1" applyAlignment="1">
      <alignment horizontal="center"/>
    </xf>
    <xf numFmtId="9" fontId="2" fillId="2" borderId="14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9" fontId="1" fillId="3" borderId="9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9" fontId="1" fillId="3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9" fontId="1" fillId="4" borderId="8" xfId="0" applyNumberFormat="1" applyFont="1" applyFill="1" applyBorder="1" applyAlignment="1">
      <alignment horizontal="center"/>
    </xf>
    <xf numFmtId="9" fontId="1" fillId="4" borderId="13" xfId="0" applyNumberFormat="1" applyFont="1" applyFill="1" applyBorder="1" applyAlignment="1">
      <alignment horizontal="center"/>
    </xf>
    <xf numFmtId="9" fontId="1" fillId="4" borderId="9" xfId="0" applyNumberFormat="1" applyFont="1" applyFill="1" applyBorder="1" applyAlignment="1">
      <alignment horizontal="center"/>
    </xf>
    <xf numFmtId="9" fontId="1" fillId="4" borderId="4" xfId="0" applyNumberFormat="1" applyFont="1" applyFill="1" applyBorder="1" applyAlignment="1">
      <alignment horizontal="center"/>
    </xf>
    <xf numFmtId="9" fontId="1" fillId="4" borderId="0" xfId="0" applyNumberFormat="1" applyFont="1" applyFill="1" applyBorder="1" applyAlignment="1">
      <alignment horizontal="center"/>
    </xf>
    <xf numFmtId="9" fontId="1" fillId="4" borderId="10" xfId="0" applyNumberFormat="1" applyFont="1" applyFill="1" applyBorder="1" applyAlignment="1">
      <alignment horizontal="center"/>
    </xf>
    <xf numFmtId="9" fontId="1" fillId="5" borderId="13" xfId="1" applyFont="1" applyFill="1" applyBorder="1" applyAlignment="1">
      <alignment horizontal="center"/>
    </xf>
    <xf numFmtId="9" fontId="1" fillId="5" borderId="9" xfId="1" applyFont="1" applyFill="1" applyBorder="1" applyAlignment="1">
      <alignment horizontal="center"/>
    </xf>
    <xf numFmtId="9" fontId="1" fillId="5" borderId="0" xfId="1" applyFont="1" applyFill="1" applyBorder="1" applyAlignment="1">
      <alignment horizontal="center"/>
    </xf>
    <xf numFmtId="9" fontId="1" fillId="5" borderId="10" xfId="1" applyFont="1" applyFill="1" applyBorder="1" applyAlignment="1">
      <alignment horizontal="center"/>
    </xf>
    <xf numFmtId="0" fontId="1" fillId="7" borderId="2" xfId="0" applyFont="1" applyFill="1" applyBorder="1"/>
    <xf numFmtId="9" fontId="1" fillId="7" borderId="5" xfId="1" applyFont="1" applyFill="1" applyBorder="1" applyAlignment="1">
      <alignment horizontal="center"/>
    </xf>
    <xf numFmtId="9" fontId="1" fillId="7" borderId="6" xfId="1" applyFont="1" applyFill="1" applyBorder="1" applyAlignment="1">
      <alignment horizontal="center"/>
    </xf>
    <xf numFmtId="9" fontId="1" fillId="7" borderId="0" xfId="1" applyFont="1" applyFill="1" applyAlignment="1">
      <alignment horizontal="center"/>
    </xf>
    <xf numFmtId="9" fontId="1" fillId="8" borderId="0" xfId="1" applyFont="1" applyFill="1" applyAlignment="1">
      <alignment horizontal="center"/>
    </xf>
    <xf numFmtId="0" fontId="0" fillId="9" borderId="8" xfId="0" applyFill="1" applyBorder="1"/>
    <xf numFmtId="0" fontId="0" fillId="9" borderId="13" xfId="0" applyFill="1" applyBorder="1"/>
    <xf numFmtId="0" fontId="0" fillId="9" borderId="9" xfId="0" applyFill="1" applyBorder="1"/>
    <xf numFmtId="0" fontId="0" fillId="0" borderId="4" xfId="0" applyBorder="1"/>
    <xf numFmtId="0" fontId="0" fillId="9" borderId="4" xfId="0" applyFill="1" applyBorder="1"/>
    <xf numFmtId="0" fontId="0" fillId="9" borderId="10" xfId="0" applyFill="1" applyBorder="1"/>
    <xf numFmtId="0" fontId="8" fillId="9" borderId="4" xfId="0" applyFont="1" applyFill="1" applyBorder="1" applyAlignment="1">
      <alignment horizontal="center"/>
    </xf>
    <xf numFmtId="0" fontId="0" fillId="9" borderId="10" xfId="0" applyFill="1" applyBorder="1" applyAlignment="1">
      <alignment horizontal="right"/>
    </xf>
    <xf numFmtId="0" fontId="0" fillId="9" borderId="16" xfId="0" applyFill="1" applyBorder="1"/>
    <xf numFmtId="0" fontId="0" fillId="9" borderId="17" xfId="0" applyFill="1" applyBorder="1"/>
    <xf numFmtId="0" fontId="0" fillId="9" borderId="15" xfId="0" applyFill="1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0" fontId="0" fillId="0" borderId="0" xfId="1" applyNumberFormat="1" applyFont="1"/>
    <xf numFmtId="9" fontId="1" fillId="6" borderId="5" xfId="1" applyFont="1" applyFill="1" applyBorder="1" applyAlignment="1">
      <alignment horizontal="center"/>
    </xf>
    <xf numFmtId="0" fontId="5" fillId="0" borderId="0" xfId="0" applyFont="1"/>
    <xf numFmtId="0" fontId="0" fillId="9" borderId="0" xfId="0" applyFill="1" applyBorder="1"/>
    <xf numFmtId="0" fontId="8" fillId="9" borderId="0" xfId="0" applyFont="1" applyFill="1" applyBorder="1" applyAlignment="1"/>
    <xf numFmtId="0" fontId="12" fillId="9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left"/>
    </xf>
    <xf numFmtId="9" fontId="8" fillId="9" borderId="0" xfId="1" applyFont="1" applyFill="1" applyBorder="1" applyAlignment="1">
      <alignment horizontal="center"/>
    </xf>
    <xf numFmtId="9" fontId="1" fillId="6" borderId="6" xfId="1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2" fillId="12" borderId="14" xfId="0" applyNumberFormat="1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2" fillId="12" borderId="11" xfId="0" applyNumberFormat="1" applyFont="1" applyFill="1" applyBorder="1" applyAlignment="1">
      <alignment horizontal="center"/>
    </xf>
    <xf numFmtId="9" fontId="2" fillId="2" borderId="17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9" fontId="1" fillId="6" borderId="0" xfId="1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 vertical="center" wrapText="1"/>
    </xf>
    <xf numFmtId="0" fontId="2" fillId="12" borderId="16" xfId="0" applyNumberFormat="1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0" fontId="2" fillId="13" borderId="14" xfId="0" applyNumberFormat="1" applyFont="1" applyFill="1" applyBorder="1" applyAlignment="1">
      <alignment horizontal="center"/>
    </xf>
    <xf numFmtId="0" fontId="2" fillId="13" borderId="12" xfId="0" applyNumberFormat="1" applyFont="1" applyFill="1" applyBorder="1" applyAlignment="1">
      <alignment horizontal="center"/>
    </xf>
    <xf numFmtId="9" fontId="2" fillId="6" borderId="0" xfId="1" applyFont="1" applyFill="1" applyBorder="1" applyAlignment="1">
      <alignment horizontal="center"/>
    </xf>
    <xf numFmtId="0" fontId="16" fillId="0" borderId="0" xfId="0" applyFont="1"/>
    <xf numFmtId="0" fontId="17" fillId="9" borderId="0" xfId="0" applyFont="1" applyFill="1"/>
    <xf numFmtId="9" fontId="18" fillId="9" borderId="0" xfId="1" applyFont="1" applyFill="1" applyAlignment="1">
      <alignment horizontal="center"/>
    </xf>
    <xf numFmtId="0" fontId="16" fillId="2" borderId="20" xfId="0" applyFont="1" applyFill="1" applyBorder="1"/>
    <xf numFmtId="9" fontId="16" fillId="6" borderId="4" xfId="1" applyFont="1" applyFill="1" applyBorder="1" applyAlignment="1">
      <alignment horizontal="center"/>
    </xf>
    <xf numFmtId="9" fontId="16" fillId="6" borderId="0" xfId="1" applyFont="1" applyFill="1" applyBorder="1" applyAlignment="1">
      <alignment horizontal="center"/>
    </xf>
    <xf numFmtId="9" fontId="16" fillId="6" borderId="10" xfId="1" applyFont="1" applyFill="1" applyBorder="1" applyAlignment="1">
      <alignment horizontal="center"/>
    </xf>
    <xf numFmtId="0" fontId="16" fillId="0" borderId="20" xfId="0" applyFont="1" applyBorder="1"/>
    <xf numFmtId="0" fontId="16" fillId="2" borderId="28" xfId="0" applyFont="1" applyFill="1" applyBorder="1"/>
    <xf numFmtId="0" fontId="19" fillId="14" borderId="18" xfId="0" applyFont="1" applyFill="1" applyBorder="1" applyAlignment="1">
      <alignment horizontal="left"/>
    </xf>
    <xf numFmtId="9" fontId="19" fillId="14" borderId="18" xfId="0" applyNumberFormat="1" applyFont="1" applyFill="1" applyBorder="1" applyAlignment="1">
      <alignment horizontal="center"/>
    </xf>
    <xf numFmtId="9" fontId="19" fillId="15" borderId="19" xfId="1" applyFont="1" applyFill="1" applyBorder="1" applyAlignment="1">
      <alignment horizontal="center"/>
    </xf>
    <xf numFmtId="9" fontId="19" fillId="14" borderId="19" xfId="0" applyNumberFormat="1" applyFont="1" applyFill="1" applyBorder="1" applyAlignment="1">
      <alignment horizontal="center"/>
    </xf>
    <xf numFmtId="9" fontId="19" fillId="14" borderId="3" xfId="0" applyNumberFormat="1" applyFont="1" applyFill="1" applyBorder="1" applyAlignment="1">
      <alignment horizontal="center"/>
    </xf>
    <xf numFmtId="0" fontId="16" fillId="2" borderId="29" xfId="0" applyFont="1" applyFill="1" applyBorder="1"/>
    <xf numFmtId="0" fontId="20" fillId="10" borderId="18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9" fontId="16" fillId="0" borderId="0" xfId="0" applyNumberFormat="1" applyFont="1"/>
    <xf numFmtId="9" fontId="16" fillId="0" borderId="0" xfId="1" applyFont="1"/>
    <xf numFmtId="9" fontId="1" fillId="7" borderId="27" xfId="1" applyNumberFormat="1" applyFont="1" applyFill="1" applyBorder="1" applyAlignment="1">
      <alignment horizontal="center"/>
    </xf>
    <xf numFmtId="9" fontId="1" fillId="8" borderId="27" xfId="1" applyNumberFormat="1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 vertical="center" wrapText="1"/>
    </xf>
    <xf numFmtId="9" fontId="1" fillId="7" borderId="22" xfId="1" applyNumberFormat="1" applyFont="1" applyFill="1" applyBorder="1" applyAlignment="1">
      <alignment horizontal="center"/>
    </xf>
    <xf numFmtId="9" fontId="1" fillId="8" borderId="24" xfId="1" applyNumberFormat="1" applyFont="1" applyFill="1" applyBorder="1" applyAlignment="1">
      <alignment horizontal="center"/>
    </xf>
    <xf numFmtId="9" fontId="1" fillId="7" borderId="24" xfId="1" applyNumberFormat="1" applyFont="1" applyFill="1" applyBorder="1" applyAlignment="1">
      <alignment horizontal="center"/>
    </xf>
    <xf numFmtId="9" fontId="1" fillId="7" borderId="23" xfId="1" applyNumberFormat="1" applyFont="1" applyFill="1" applyBorder="1" applyAlignment="1">
      <alignment horizontal="center"/>
    </xf>
    <xf numFmtId="9" fontId="1" fillId="8" borderId="25" xfId="1" applyNumberFormat="1" applyFont="1" applyFill="1" applyBorder="1" applyAlignment="1">
      <alignment horizontal="center"/>
    </xf>
    <xf numFmtId="9" fontId="1" fillId="7" borderId="26" xfId="1" applyNumberFormat="1" applyFont="1" applyFill="1" applyBorder="1" applyAlignment="1">
      <alignment horizontal="center"/>
    </xf>
    <xf numFmtId="9" fontId="1" fillId="7" borderId="25" xfId="1" applyNumberFormat="1" applyFont="1" applyFill="1" applyBorder="1" applyAlignment="1">
      <alignment horizontal="center"/>
    </xf>
    <xf numFmtId="9" fontId="1" fillId="8" borderId="11" xfId="1" applyNumberFormat="1" applyFont="1" applyFill="1" applyBorder="1" applyAlignment="1">
      <alignment horizontal="center"/>
    </xf>
    <xf numFmtId="9" fontId="1" fillId="8" borderId="14" xfId="1" applyNumberFormat="1" applyFont="1" applyFill="1" applyBorder="1" applyAlignment="1">
      <alignment horizontal="center"/>
    </xf>
    <xf numFmtId="9" fontId="1" fillId="7" borderId="14" xfId="1" applyNumberFormat="1" applyFont="1" applyFill="1" applyBorder="1" applyAlignment="1">
      <alignment horizontal="center"/>
    </xf>
    <xf numFmtId="9" fontId="1" fillId="7" borderId="12" xfId="1" applyNumberFormat="1" applyFont="1" applyFill="1" applyBorder="1" applyAlignment="1">
      <alignment horizontal="center"/>
    </xf>
    <xf numFmtId="0" fontId="20" fillId="16" borderId="2" xfId="0" applyFont="1" applyFill="1" applyBorder="1" applyAlignment="1">
      <alignment horizontal="left" vertical="center" wrapText="1"/>
    </xf>
    <xf numFmtId="0" fontId="16" fillId="17" borderId="30" xfId="0" applyFont="1" applyFill="1" applyBorder="1"/>
    <xf numFmtId="0" fontId="16" fillId="7" borderId="21" xfId="0" applyFont="1" applyFill="1" applyBorder="1"/>
    <xf numFmtId="0" fontId="16" fillId="17" borderId="21" xfId="0" applyFont="1" applyFill="1" applyBorder="1"/>
    <xf numFmtId="0" fontId="16" fillId="17" borderId="7" xfId="0" applyFont="1" applyFill="1" applyBorder="1"/>
    <xf numFmtId="9" fontId="16" fillId="0" borderId="0" xfId="0" applyNumberFormat="1" applyFont="1" applyFill="1"/>
    <xf numFmtId="0" fontId="16" fillId="0" borderId="0" xfId="0" applyFont="1" applyFill="1"/>
    <xf numFmtId="9" fontId="16" fillId="0" borderId="0" xfId="1" applyFont="1" applyFill="1"/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6" fillId="9" borderId="0" xfId="0" applyFont="1" applyFill="1" applyBorder="1"/>
    <xf numFmtId="0" fontId="12" fillId="9" borderId="0" xfId="0" applyFont="1" applyFill="1" applyBorder="1" applyAlignment="1">
      <alignment horizontal="center"/>
    </xf>
    <xf numFmtId="9" fontId="4" fillId="9" borderId="0" xfId="0" applyNumberFormat="1" applyFont="1" applyFill="1" applyBorder="1" applyAlignment="1">
      <alignment horizontal="right" vertical="top"/>
    </xf>
    <xf numFmtId="9" fontId="4" fillId="9" borderId="0" xfId="1" applyFont="1" applyFill="1" applyBorder="1" applyAlignment="1">
      <alignment horizontal="left" vertical="top"/>
    </xf>
    <xf numFmtId="0" fontId="4" fillId="9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right"/>
    </xf>
    <xf numFmtId="0" fontId="13" fillId="9" borderId="0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center"/>
    </xf>
    <xf numFmtId="0" fontId="22" fillId="9" borderId="0" xfId="0" applyFont="1" applyFill="1" applyBorder="1" applyAlignment="1">
      <alignment horizontal="left" indent="1"/>
    </xf>
    <xf numFmtId="9" fontId="12" fillId="9" borderId="4" xfId="1" applyFont="1" applyFill="1" applyBorder="1" applyAlignment="1">
      <alignment horizontal="center"/>
    </xf>
    <xf numFmtId="0" fontId="23" fillId="9" borderId="4" xfId="0" applyFont="1" applyFill="1" applyBorder="1" applyAlignment="1">
      <alignment horizontal="left" vertical="top" indent="3"/>
    </xf>
    <xf numFmtId="0" fontId="25" fillId="0" borderId="0" xfId="0" applyFont="1"/>
    <xf numFmtId="0" fontId="14" fillId="9" borderId="0" xfId="0" applyFont="1" applyFill="1" applyBorder="1" applyAlignment="1">
      <alignment horizontal="right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 vertical="top"/>
    </xf>
    <xf numFmtId="0" fontId="21" fillId="9" borderId="0" xfId="0" applyFont="1" applyFill="1" applyBorder="1" applyAlignment="1">
      <alignment horizontal="center" vertical="top"/>
    </xf>
    <xf numFmtId="0" fontId="21" fillId="9" borderId="10" xfId="0" applyFont="1" applyFill="1" applyBorder="1" applyAlignment="1">
      <alignment horizontal="center" vertical="top"/>
    </xf>
    <xf numFmtId="9" fontId="8" fillId="9" borderId="4" xfId="1" applyFont="1" applyFill="1" applyBorder="1" applyAlignment="1">
      <alignment horizontal="right"/>
    </xf>
    <xf numFmtId="9" fontId="8" fillId="9" borderId="0" xfId="1" applyFont="1" applyFill="1" applyBorder="1" applyAlignment="1">
      <alignment horizontal="center"/>
    </xf>
    <xf numFmtId="9" fontId="8" fillId="9" borderId="10" xfId="1" applyFont="1" applyFill="1" applyBorder="1" applyAlignment="1">
      <alignment horizontal="center"/>
    </xf>
    <xf numFmtId="0" fontId="8" fillId="9" borderId="4" xfId="0" applyFont="1" applyFill="1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 applyProtection="1">
      <alignment horizontal="center" vertical="center" wrapText="1"/>
      <protection locked="0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21" fillId="9" borderId="4" xfId="0" applyFont="1" applyFill="1" applyBorder="1" applyAlignment="1">
      <alignment horizontal="center"/>
    </xf>
    <xf numFmtId="0" fontId="21" fillId="9" borderId="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indexed="64"/>
          <bgColor rgb="FF5D6AA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indexed="64"/>
          <bgColor rgb="FF5D6AA1"/>
        </patternFill>
      </fill>
    </dxf>
    <dxf>
      <font>
        <strike val="0"/>
        <outline val="0"/>
        <shadow val="0"/>
        <u val="none"/>
        <vertAlign val="baseline"/>
        <sz val="9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5D6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Tableaux!$B$1</c:f>
              <c:strCache>
                <c:ptCount val="1"/>
                <c:pt idx="0">
                  <c:v>taux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0"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Tableaux!$A$2:$A$5</c:f>
              <c:strCache>
                <c:ptCount val="4"/>
                <c:pt idx="0">
                  <c:v>Master</c:v>
                </c:pt>
                <c:pt idx="1">
                  <c:v>Master MEEF</c:v>
                </c:pt>
                <c:pt idx="2">
                  <c:v>Licence / LP</c:v>
                </c:pt>
                <c:pt idx="3">
                  <c:v>Autre diplôme</c:v>
                </c:pt>
              </c:strCache>
            </c:strRef>
          </c:cat>
          <c:val>
            <c:numRef>
              <c:f>Tableaux!$B$2:$B$5</c:f>
              <c:numCache>
                <c:formatCode>0%</c:formatCode>
                <c:ptCount val="4"/>
                <c:pt idx="0">
                  <c:v>0.51923076923076927</c:v>
                </c:pt>
                <c:pt idx="1">
                  <c:v>0.25</c:v>
                </c:pt>
                <c:pt idx="2">
                  <c:v>9.6153846153846159E-2</c:v>
                </c:pt>
                <c:pt idx="3">
                  <c:v>0.13461538461538461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0F1-A1A8-3C553F3D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877497504"/>
        <c:axId val="428178832"/>
      </c:barChart>
      <c:catAx>
        <c:axId val="877497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8178832"/>
        <c:crosses val="autoZero"/>
        <c:auto val="1"/>
        <c:lblAlgn val="ctr"/>
        <c:lblOffset val="100"/>
        <c:noMultiLvlLbl val="0"/>
      </c:catAx>
      <c:valAx>
        <c:axId val="42817883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one"/>
        <c:spPr>
          <a:solidFill>
            <a:schemeClr val="bg1"/>
          </a:solidFill>
          <a:ln>
            <a:solidFill>
              <a:srgbClr val="5D6AA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74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5D6AA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image" Target="../media/image15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openxmlformats.org/officeDocument/2006/relationships/chart" Target="../charts/chart1.xml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5" Type="http://schemas.openxmlformats.org/officeDocument/2006/relationships/image" Target="../media/image5.svg"/><Relationship Id="rId15" Type="http://schemas.openxmlformats.org/officeDocument/2006/relationships/image" Target="../media/image13.png"/><Relationship Id="rId10" Type="http://schemas.openxmlformats.org/officeDocument/2006/relationships/image" Target="../media/image10.png"/><Relationship Id="rId19" Type="http://schemas.microsoft.com/office/2007/relationships/hdphoto" Target="../media/hdphoto3.wdp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16</xdr:row>
      <xdr:rowOff>45720</xdr:rowOff>
    </xdr:from>
    <xdr:to>
      <xdr:col>5</xdr:col>
      <xdr:colOff>723900</xdr:colOff>
      <xdr:row>31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9A16E1E0-1450-4548-A159-5DEE48A5320D}"/>
            </a:ext>
          </a:extLst>
        </xdr:cNvPr>
        <xdr:cNvSpPr/>
      </xdr:nvSpPr>
      <xdr:spPr>
        <a:xfrm>
          <a:off x="822960" y="3408045"/>
          <a:ext cx="3777615" cy="3126105"/>
        </a:xfrm>
        <a:prstGeom prst="roundRect">
          <a:avLst/>
        </a:prstGeom>
        <a:noFill/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180975</xdr:colOff>
      <xdr:row>0</xdr:row>
      <xdr:rowOff>180976</xdr:rowOff>
    </xdr:from>
    <xdr:to>
      <xdr:col>3</xdr:col>
      <xdr:colOff>59055</xdr:colOff>
      <xdr:row>2</xdr:row>
      <xdr:rowOff>172648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1782947-EFF0-4413-AFC8-6882E11FD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80976"/>
          <a:ext cx="1476375" cy="368862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5</xdr:row>
      <xdr:rowOff>76200</xdr:rowOff>
    </xdr:from>
    <xdr:to>
      <xdr:col>5</xdr:col>
      <xdr:colOff>561975</xdr:colOff>
      <xdr:row>5</xdr:row>
      <xdr:rowOff>76200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78FCF6C6-5351-41B6-84E3-B670230A29AD}"/>
            </a:ext>
          </a:extLst>
        </xdr:cNvPr>
        <xdr:cNvCxnSpPr/>
      </xdr:nvCxnSpPr>
      <xdr:spPr>
        <a:xfrm>
          <a:off x="971550" y="1028700"/>
          <a:ext cx="3400425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246381</xdr:colOff>
      <xdr:row>9</xdr:row>
      <xdr:rowOff>1692</xdr:rowOff>
    </xdr:from>
    <xdr:to>
      <xdr:col>2</xdr:col>
      <xdr:colOff>522606</xdr:colOff>
      <xdr:row>10</xdr:row>
      <xdr:rowOff>219287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045C165-7E6B-48EA-A32E-02B9C643A99A}"/>
            </a:ext>
          </a:extLst>
        </xdr:cNvPr>
        <xdr:cNvSpPr txBox="1"/>
      </xdr:nvSpPr>
      <xdr:spPr>
        <a:xfrm>
          <a:off x="1040131" y="1843192"/>
          <a:ext cx="1133475" cy="45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0">
              <a:solidFill>
                <a:schemeClr val="bg1"/>
              </a:solidFill>
            </a:rPr>
            <a:t>inscrits </a:t>
          </a:r>
        </a:p>
        <a:p>
          <a:pPr algn="ctr"/>
          <a:r>
            <a:rPr lang="fr-FR" sz="1050" b="0">
              <a:solidFill>
                <a:schemeClr val="bg1"/>
              </a:solidFill>
            </a:rPr>
            <a:t>en 3e année</a:t>
          </a:r>
        </a:p>
      </xdr:txBody>
    </xdr:sp>
    <xdr:clientData/>
  </xdr:twoCellAnchor>
  <xdr:twoCellAnchor editAs="oneCell">
    <xdr:from>
      <xdr:col>2</xdr:col>
      <xdr:colOff>666750</xdr:colOff>
      <xdr:row>6</xdr:row>
      <xdr:rowOff>41910</xdr:rowOff>
    </xdr:from>
    <xdr:to>
      <xdr:col>3</xdr:col>
      <xdr:colOff>361951</xdr:colOff>
      <xdr:row>8</xdr:row>
      <xdr:rowOff>97156</xdr:rowOff>
    </xdr:to>
    <xdr:pic>
      <xdr:nvPicPr>
        <xdr:cNvPr id="7" name="Graphique 6" descr="Femme avec un remplissage uni">
          <a:extLst>
            <a:ext uri="{FF2B5EF4-FFF2-40B4-BE49-F238E27FC236}">
              <a16:creationId xmlns:a16="http://schemas.microsoft.com/office/drawing/2014/main" id="{4386BDF2-FA55-47E0-B669-473318D44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57425" y="1184910"/>
          <a:ext cx="447676" cy="447676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264300</xdr:colOff>
      <xdr:row>6</xdr:row>
      <xdr:rowOff>47130</xdr:rowOff>
    </xdr:from>
    <xdr:to>
      <xdr:col>3</xdr:col>
      <xdr:colOff>742950</xdr:colOff>
      <xdr:row>8</xdr:row>
      <xdr:rowOff>131445</xdr:rowOff>
    </xdr:to>
    <xdr:pic>
      <xdr:nvPicPr>
        <xdr:cNvPr id="8" name="Graphique 7" descr="Homme avec un remplissage uni">
          <a:extLst>
            <a:ext uri="{FF2B5EF4-FFF2-40B4-BE49-F238E27FC236}">
              <a16:creationId xmlns:a16="http://schemas.microsoft.com/office/drawing/2014/main" id="{065F9C31-8DA3-4C20-99BE-88E41FD32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616975" y="1190130"/>
          <a:ext cx="469125" cy="46150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</xdr:col>
      <xdr:colOff>523875</xdr:colOff>
      <xdr:row>2</xdr:row>
      <xdr:rowOff>19050</xdr:rowOff>
    </xdr:from>
    <xdr:to>
      <xdr:col>6</xdr:col>
      <xdr:colOff>19050</xdr:colOff>
      <xdr:row>4</xdr:row>
      <xdr:rowOff>47625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9B46CC5-79CE-4DCD-97A5-DD7D61DB124D}"/>
            </a:ext>
          </a:extLst>
        </xdr:cNvPr>
        <xdr:cNvSpPr txBox="1"/>
      </xdr:nvSpPr>
      <xdr:spPr>
        <a:xfrm>
          <a:off x="3638550" y="400050"/>
          <a:ext cx="1019175" cy="409575"/>
        </a:xfrm>
        <a:prstGeom prst="rect">
          <a:avLst/>
        </a:prstGeom>
        <a:noFill/>
        <a:ln w="9525" cmpd="sng"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>
              <a:solidFill>
                <a:schemeClr val="bg1"/>
              </a:solidFill>
            </a:rPr>
            <a:t>Licence</a:t>
          </a:r>
        </a:p>
      </xdr:txBody>
    </xdr:sp>
    <xdr:clientData/>
  </xdr:twoCellAnchor>
  <xdr:twoCellAnchor>
    <xdr:from>
      <xdr:col>1</xdr:col>
      <xdr:colOff>495300</xdr:colOff>
      <xdr:row>6</xdr:row>
      <xdr:rowOff>1905</xdr:rowOff>
    </xdr:from>
    <xdr:to>
      <xdr:col>2</xdr:col>
      <xdr:colOff>152400</xdr:colOff>
      <xdr:row>8</xdr:row>
      <xdr:rowOff>131445</xdr:rowOff>
    </xdr:to>
    <xdr:grpSp>
      <xdr:nvGrpSpPr>
        <xdr:cNvPr id="13" name="Group 3">
          <a:extLst>
            <a:ext uri="{FF2B5EF4-FFF2-40B4-BE49-F238E27FC236}">
              <a16:creationId xmlns:a16="http://schemas.microsoft.com/office/drawing/2014/main" id="{EC674B0C-8D8A-466B-ABE9-982D471B4997}"/>
            </a:ext>
          </a:extLst>
        </xdr:cNvPr>
        <xdr:cNvGrpSpPr>
          <a:grpSpLocks/>
        </xdr:cNvGrpSpPr>
      </xdr:nvGrpSpPr>
      <xdr:grpSpPr>
        <a:xfrm>
          <a:off x="1257300" y="1363980"/>
          <a:ext cx="485775" cy="510540"/>
          <a:chOff x="487680" y="228600"/>
          <a:chExt cx="535305" cy="613410"/>
        </a:xfrm>
        <a:effectLst>
          <a:outerShdw blurRad="50800" dist="38100" dir="8100000" algn="tr" rotWithShape="0">
            <a:prstClr val="black">
              <a:alpha val="40000"/>
            </a:prstClr>
          </a:outerShdw>
        </a:effectLst>
      </xdr:grpSpPr>
      <xdr:sp macro="" textlink="">
        <xdr:nvSpPr>
          <xdr:cNvPr id="14" name="Graphic 4">
            <a:extLst>
              <a:ext uri="{FF2B5EF4-FFF2-40B4-BE49-F238E27FC236}">
                <a16:creationId xmlns:a16="http://schemas.microsoft.com/office/drawing/2014/main" id="{B1A29424-CBF0-474B-A7E9-4EB1662C4F54}"/>
              </a:ext>
            </a:extLst>
          </xdr:cNvPr>
          <xdr:cNvSpPr/>
        </xdr:nvSpPr>
        <xdr:spPr>
          <a:xfrm>
            <a:off x="487680" y="228600"/>
            <a:ext cx="535305" cy="613410"/>
          </a:xfrm>
          <a:custGeom>
            <a:avLst/>
            <a:gdLst/>
            <a:ahLst/>
            <a:cxnLst/>
            <a:rect l="l" t="t" r="r" b="b"/>
            <a:pathLst>
              <a:path w="535305" h="613410">
                <a:moveTo>
                  <a:pt x="204182" y="58420"/>
                </a:moveTo>
                <a:lnTo>
                  <a:pt x="163060" y="58420"/>
                </a:lnTo>
                <a:lnTo>
                  <a:pt x="176904" y="27940"/>
                </a:lnTo>
                <a:lnTo>
                  <a:pt x="184489" y="16510"/>
                </a:lnTo>
                <a:lnTo>
                  <a:pt x="194918" y="7620"/>
                </a:lnTo>
                <a:lnTo>
                  <a:pt x="207451" y="1270"/>
                </a:lnTo>
                <a:lnTo>
                  <a:pt x="221350" y="0"/>
                </a:lnTo>
                <a:lnTo>
                  <a:pt x="313939" y="0"/>
                </a:lnTo>
                <a:lnTo>
                  <a:pt x="350800" y="16510"/>
                </a:lnTo>
                <a:lnTo>
                  <a:pt x="360693" y="33020"/>
                </a:lnTo>
                <a:lnTo>
                  <a:pt x="218921" y="33020"/>
                </a:lnTo>
                <a:lnTo>
                  <a:pt x="215257" y="35560"/>
                </a:lnTo>
                <a:lnTo>
                  <a:pt x="213569" y="38100"/>
                </a:lnTo>
                <a:lnTo>
                  <a:pt x="204182" y="58420"/>
                </a:lnTo>
                <a:close/>
              </a:path>
              <a:path w="535305" h="613410">
                <a:moveTo>
                  <a:pt x="452722" y="613410"/>
                </a:moveTo>
                <a:lnTo>
                  <a:pt x="82580" y="613410"/>
                </a:lnTo>
                <a:lnTo>
                  <a:pt x="76234" y="610870"/>
                </a:lnTo>
                <a:lnTo>
                  <a:pt x="45630" y="585470"/>
                </a:lnTo>
                <a:lnTo>
                  <a:pt x="39313" y="572770"/>
                </a:lnTo>
                <a:lnTo>
                  <a:pt x="16965" y="542290"/>
                </a:lnTo>
                <a:lnTo>
                  <a:pt x="3909" y="501650"/>
                </a:lnTo>
                <a:lnTo>
                  <a:pt x="0" y="449580"/>
                </a:lnTo>
                <a:lnTo>
                  <a:pt x="5092" y="384810"/>
                </a:lnTo>
                <a:lnTo>
                  <a:pt x="5399" y="382270"/>
                </a:lnTo>
                <a:lnTo>
                  <a:pt x="7268" y="381000"/>
                </a:lnTo>
                <a:lnTo>
                  <a:pt x="9565" y="381000"/>
                </a:lnTo>
                <a:lnTo>
                  <a:pt x="22986" y="378460"/>
                </a:lnTo>
                <a:lnTo>
                  <a:pt x="35620" y="372110"/>
                </a:lnTo>
                <a:lnTo>
                  <a:pt x="47550" y="363220"/>
                </a:lnTo>
                <a:lnTo>
                  <a:pt x="58860" y="351790"/>
                </a:lnTo>
                <a:lnTo>
                  <a:pt x="42979" y="294640"/>
                </a:lnTo>
                <a:lnTo>
                  <a:pt x="33883" y="231140"/>
                </a:lnTo>
                <a:lnTo>
                  <a:pt x="30702" y="168910"/>
                </a:lnTo>
                <a:lnTo>
                  <a:pt x="32567" y="111760"/>
                </a:lnTo>
                <a:lnTo>
                  <a:pt x="38607" y="68580"/>
                </a:lnTo>
                <a:lnTo>
                  <a:pt x="69879" y="26670"/>
                </a:lnTo>
                <a:lnTo>
                  <a:pt x="116614" y="15240"/>
                </a:lnTo>
                <a:lnTo>
                  <a:pt x="133582" y="22860"/>
                </a:lnTo>
                <a:lnTo>
                  <a:pt x="135052" y="24130"/>
                </a:lnTo>
                <a:lnTo>
                  <a:pt x="102425" y="24130"/>
                </a:lnTo>
                <a:lnTo>
                  <a:pt x="90857" y="26670"/>
                </a:lnTo>
                <a:lnTo>
                  <a:pt x="80261" y="31750"/>
                </a:lnTo>
                <a:lnTo>
                  <a:pt x="71036" y="38100"/>
                </a:lnTo>
                <a:lnTo>
                  <a:pt x="77176" y="39370"/>
                </a:lnTo>
                <a:lnTo>
                  <a:pt x="83386" y="43180"/>
                </a:lnTo>
                <a:lnTo>
                  <a:pt x="88084" y="46990"/>
                </a:lnTo>
                <a:lnTo>
                  <a:pt x="62563" y="46990"/>
                </a:lnTo>
                <a:lnTo>
                  <a:pt x="58977" y="48260"/>
                </a:lnTo>
                <a:lnTo>
                  <a:pt x="55592" y="50800"/>
                </a:lnTo>
                <a:lnTo>
                  <a:pt x="47936" y="71120"/>
                </a:lnTo>
                <a:lnTo>
                  <a:pt x="42529" y="107950"/>
                </a:lnTo>
                <a:lnTo>
                  <a:pt x="40304" y="158750"/>
                </a:lnTo>
                <a:lnTo>
                  <a:pt x="42193" y="215900"/>
                </a:lnTo>
                <a:lnTo>
                  <a:pt x="49129" y="275590"/>
                </a:lnTo>
                <a:lnTo>
                  <a:pt x="62046" y="331470"/>
                </a:lnTo>
                <a:lnTo>
                  <a:pt x="71787" y="331470"/>
                </a:lnTo>
                <a:lnTo>
                  <a:pt x="67661" y="367030"/>
                </a:lnTo>
                <a:lnTo>
                  <a:pt x="57831" y="367030"/>
                </a:lnTo>
                <a:lnTo>
                  <a:pt x="47724" y="375920"/>
                </a:lnTo>
                <a:lnTo>
                  <a:pt x="37121" y="382270"/>
                </a:lnTo>
                <a:lnTo>
                  <a:pt x="25980" y="387350"/>
                </a:lnTo>
                <a:lnTo>
                  <a:pt x="14253" y="389890"/>
                </a:lnTo>
                <a:lnTo>
                  <a:pt x="9813" y="444500"/>
                </a:lnTo>
                <a:lnTo>
                  <a:pt x="11946" y="490220"/>
                </a:lnTo>
                <a:lnTo>
                  <a:pt x="20738" y="527050"/>
                </a:lnTo>
                <a:lnTo>
                  <a:pt x="36274" y="554990"/>
                </a:lnTo>
                <a:lnTo>
                  <a:pt x="45852" y="554990"/>
                </a:lnTo>
                <a:lnTo>
                  <a:pt x="45557" y="557530"/>
                </a:lnTo>
                <a:lnTo>
                  <a:pt x="46201" y="563880"/>
                </a:lnTo>
                <a:lnTo>
                  <a:pt x="49953" y="574040"/>
                </a:lnTo>
                <a:lnTo>
                  <a:pt x="53167" y="579120"/>
                </a:lnTo>
                <a:lnTo>
                  <a:pt x="57333" y="582930"/>
                </a:lnTo>
                <a:lnTo>
                  <a:pt x="75471" y="600710"/>
                </a:lnTo>
                <a:lnTo>
                  <a:pt x="79983" y="603250"/>
                </a:lnTo>
                <a:lnTo>
                  <a:pt x="94645" y="603250"/>
                </a:lnTo>
                <a:lnTo>
                  <a:pt x="94589" y="604520"/>
                </a:lnTo>
                <a:lnTo>
                  <a:pt x="470204" y="604520"/>
                </a:lnTo>
                <a:lnTo>
                  <a:pt x="464943" y="608330"/>
                </a:lnTo>
                <a:lnTo>
                  <a:pt x="459067" y="610870"/>
                </a:lnTo>
                <a:lnTo>
                  <a:pt x="452722" y="613410"/>
                </a:lnTo>
                <a:close/>
              </a:path>
              <a:path w="535305" h="613410">
                <a:moveTo>
                  <a:pt x="383563" y="58420"/>
                </a:moveTo>
                <a:lnTo>
                  <a:pt x="372235" y="58420"/>
                </a:lnTo>
                <a:lnTo>
                  <a:pt x="378748" y="46990"/>
                </a:lnTo>
                <a:lnTo>
                  <a:pt x="388488" y="34290"/>
                </a:lnTo>
                <a:lnTo>
                  <a:pt x="401712" y="22860"/>
                </a:lnTo>
                <a:lnTo>
                  <a:pt x="418680" y="15240"/>
                </a:lnTo>
                <a:lnTo>
                  <a:pt x="444337" y="16510"/>
                </a:lnTo>
                <a:lnTo>
                  <a:pt x="460532" y="24130"/>
                </a:lnTo>
                <a:lnTo>
                  <a:pt x="432870" y="24130"/>
                </a:lnTo>
                <a:lnTo>
                  <a:pt x="420719" y="25400"/>
                </a:lnTo>
                <a:lnTo>
                  <a:pt x="405281" y="31750"/>
                </a:lnTo>
                <a:lnTo>
                  <a:pt x="393399" y="43180"/>
                </a:lnTo>
                <a:lnTo>
                  <a:pt x="384891" y="55880"/>
                </a:lnTo>
                <a:lnTo>
                  <a:pt x="383563" y="58420"/>
                </a:lnTo>
                <a:close/>
              </a:path>
              <a:path w="535305" h="613410">
                <a:moveTo>
                  <a:pt x="200661" y="66040"/>
                </a:moveTo>
                <a:lnTo>
                  <a:pt x="155698" y="66040"/>
                </a:lnTo>
                <a:lnTo>
                  <a:pt x="150365" y="55880"/>
                </a:lnTo>
                <a:lnTo>
                  <a:pt x="141846" y="43180"/>
                </a:lnTo>
                <a:lnTo>
                  <a:pt x="129971" y="31750"/>
                </a:lnTo>
                <a:lnTo>
                  <a:pt x="114570" y="25400"/>
                </a:lnTo>
                <a:lnTo>
                  <a:pt x="102425" y="24130"/>
                </a:lnTo>
                <a:lnTo>
                  <a:pt x="135052" y="24130"/>
                </a:lnTo>
                <a:lnTo>
                  <a:pt x="146807" y="34290"/>
                </a:lnTo>
                <a:lnTo>
                  <a:pt x="156546" y="46990"/>
                </a:lnTo>
                <a:lnTo>
                  <a:pt x="163060" y="58420"/>
                </a:lnTo>
                <a:lnTo>
                  <a:pt x="204182" y="58420"/>
                </a:lnTo>
                <a:lnTo>
                  <a:pt x="200661" y="66040"/>
                </a:lnTo>
                <a:close/>
              </a:path>
              <a:path w="535305" h="613410">
                <a:moveTo>
                  <a:pt x="432259" y="81280"/>
                </a:moveTo>
                <a:lnTo>
                  <a:pt x="421315" y="81280"/>
                </a:lnTo>
                <a:lnTo>
                  <a:pt x="425440" y="73660"/>
                </a:lnTo>
                <a:lnTo>
                  <a:pt x="451902" y="43180"/>
                </a:lnTo>
                <a:lnTo>
                  <a:pt x="464258" y="38100"/>
                </a:lnTo>
                <a:lnTo>
                  <a:pt x="455035" y="31750"/>
                </a:lnTo>
                <a:lnTo>
                  <a:pt x="444441" y="26670"/>
                </a:lnTo>
                <a:lnTo>
                  <a:pt x="432870" y="24130"/>
                </a:lnTo>
                <a:lnTo>
                  <a:pt x="460532" y="24130"/>
                </a:lnTo>
                <a:lnTo>
                  <a:pt x="465930" y="26670"/>
                </a:lnTo>
                <a:lnTo>
                  <a:pt x="481049" y="38100"/>
                </a:lnTo>
                <a:lnTo>
                  <a:pt x="487283" y="44450"/>
                </a:lnTo>
                <a:lnTo>
                  <a:pt x="488385" y="46990"/>
                </a:lnTo>
                <a:lnTo>
                  <a:pt x="462789" y="46990"/>
                </a:lnTo>
                <a:lnTo>
                  <a:pt x="455779" y="50800"/>
                </a:lnTo>
                <a:lnTo>
                  <a:pt x="448496" y="58420"/>
                </a:lnTo>
                <a:lnTo>
                  <a:pt x="451244" y="67310"/>
                </a:lnTo>
                <a:lnTo>
                  <a:pt x="441379" y="67310"/>
                </a:lnTo>
                <a:lnTo>
                  <a:pt x="437048" y="73660"/>
                </a:lnTo>
                <a:lnTo>
                  <a:pt x="432907" y="80010"/>
                </a:lnTo>
                <a:lnTo>
                  <a:pt x="432259" y="81280"/>
                </a:lnTo>
                <a:close/>
              </a:path>
              <a:path w="535305" h="613410">
                <a:moveTo>
                  <a:pt x="379576" y="66040"/>
                </a:moveTo>
                <a:lnTo>
                  <a:pt x="334623" y="66040"/>
                </a:lnTo>
                <a:lnTo>
                  <a:pt x="320032" y="35560"/>
                </a:lnTo>
                <a:lnTo>
                  <a:pt x="316369" y="33020"/>
                </a:lnTo>
                <a:lnTo>
                  <a:pt x="360693" y="33020"/>
                </a:lnTo>
                <a:lnTo>
                  <a:pt x="372235" y="58420"/>
                </a:lnTo>
                <a:lnTo>
                  <a:pt x="383563" y="58420"/>
                </a:lnTo>
                <a:lnTo>
                  <a:pt x="379576" y="66040"/>
                </a:lnTo>
                <a:close/>
              </a:path>
              <a:path w="535305" h="613410">
                <a:moveTo>
                  <a:pt x="71787" y="331470"/>
                </a:moveTo>
                <a:lnTo>
                  <a:pt x="62046" y="331470"/>
                </a:lnTo>
                <a:lnTo>
                  <a:pt x="80929" y="167640"/>
                </a:lnTo>
                <a:lnTo>
                  <a:pt x="75214" y="140970"/>
                </a:lnTo>
                <a:lnTo>
                  <a:pt x="74292" y="114300"/>
                </a:lnTo>
                <a:lnTo>
                  <a:pt x="78155" y="86360"/>
                </a:lnTo>
                <a:lnTo>
                  <a:pt x="86793" y="58420"/>
                </a:lnTo>
                <a:lnTo>
                  <a:pt x="79510" y="50800"/>
                </a:lnTo>
                <a:lnTo>
                  <a:pt x="72500" y="46990"/>
                </a:lnTo>
                <a:lnTo>
                  <a:pt x="88084" y="46990"/>
                </a:lnTo>
                <a:lnTo>
                  <a:pt x="89650" y="48260"/>
                </a:lnTo>
                <a:lnTo>
                  <a:pt x="95954" y="54610"/>
                </a:lnTo>
                <a:lnTo>
                  <a:pt x="100877" y="60960"/>
                </a:lnTo>
                <a:lnTo>
                  <a:pt x="105464" y="67310"/>
                </a:lnTo>
                <a:lnTo>
                  <a:pt x="93915" y="67310"/>
                </a:lnTo>
                <a:lnTo>
                  <a:pt x="88522" y="85090"/>
                </a:lnTo>
                <a:lnTo>
                  <a:pt x="85175" y="102870"/>
                </a:lnTo>
                <a:lnTo>
                  <a:pt x="83871" y="119380"/>
                </a:lnTo>
                <a:lnTo>
                  <a:pt x="84608" y="137160"/>
                </a:lnTo>
                <a:lnTo>
                  <a:pt x="94522" y="137160"/>
                </a:lnTo>
                <a:lnTo>
                  <a:pt x="94037" y="139700"/>
                </a:lnTo>
                <a:lnTo>
                  <a:pt x="71787" y="331470"/>
                </a:lnTo>
                <a:close/>
              </a:path>
              <a:path w="535305" h="613410">
                <a:moveTo>
                  <a:pt x="482087" y="331470"/>
                </a:moveTo>
                <a:lnTo>
                  <a:pt x="473244" y="331470"/>
                </a:lnTo>
                <a:lnTo>
                  <a:pt x="486163" y="275590"/>
                </a:lnTo>
                <a:lnTo>
                  <a:pt x="493112" y="215900"/>
                </a:lnTo>
                <a:lnTo>
                  <a:pt x="495032" y="158750"/>
                </a:lnTo>
                <a:lnTo>
                  <a:pt x="492863" y="107950"/>
                </a:lnTo>
                <a:lnTo>
                  <a:pt x="487547" y="71120"/>
                </a:lnTo>
                <a:lnTo>
                  <a:pt x="480024" y="50800"/>
                </a:lnTo>
                <a:lnTo>
                  <a:pt x="479571" y="50800"/>
                </a:lnTo>
                <a:lnTo>
                  <a:pt x="476312" y="48260"/>
                </a:lnTo>
                <a:lnTo>
                  <a:pt x="472761" y="46990"/>
                </a:lnTo>
                <a:lnTo>
                  <a:pt x="488385" y="46990"/>
                </a:lnTo>
                <a:lnTo>
                  <a:pt x="496718" y="68580"/>
                </a:lnTo>
                <a:lnTo>
                  <a:pt x="502750" y="111760"/>
                </a:lnTo>
                <a:lnTo>
                  <a:pt x="504619" y="167640"/>
                </a:lnTo>
                <a:lnTo>
                  <a:pt x="501444" y="231140"/>
                </a:lnTo>
                <a:lnTo>
                  <a:pt x="492341" y="294640"/>
                </a:lnTo>
                <a:lnTo>
                  <a:pt x="482087" y="331470"/>
                </a:lnTo>
                <a:close/>
              </a:path>
              <a:path w="535305" h="613410">
                <a:moveTo>
                  <a:pt x="125917" y="81280"/>
                </a:moveTo>
                <a:lnTo>
                  <a:pt x="113970" y="81280"/>
                </a:lnTo>
                <a:lnTo>
                  <a:pt x="118364" y="74930"/>
                </a:lnTo>
                <a:lnTo>
                  <a:pt x="124214" y="71120"/>
                </a:lnTo>
                <a:lnTo>
                  <a:pt x="131213" y="67310"/>
                </a:lnTo>
                <a:lnTo>
                  <a:pt x="139054" y="66040"/>
                </a:lnTo>
                <a:lnTo>
                  <a:pt x="396231" y="66040"/>
                </a:lnTo>
                <a:lnTo>
                  <a:pt x="404072" y="67310"/>
                </a:lnTo>
                <a:lnTo>
                  <a:pt x="411072" y="71120"/>
                </a:lnTo>
                <a:lnTo>
                  <a:pt x="416923" y="74930"/>
                </a:lnTo>
                <a:lnTo>
                  <a:pt x="417801" y="76200"/>
                </a:lnTo>
                <a:lnTo>
                  <a:pt x="139054" y="76200"/>
                </a:lnTo>
                <a:lnTo>
                  <a:pt x="131826" y="77470"/>
                </a:lnTo>
                <a:lnTo>
                  <a:pt x="125917" y="81280"/>
                </a:lnTo>
                <a:close/>
              </a:path>
              <a:path w="535305" h="613410">
                <a:moveTo>
                  <a:pt x="94522" y="137160"/>
                </a:moveTo>
                <a:lnTo>
                  <a:pt x="84608" y="137160"/>
                </a:lnTo>
                <a:lnTo>
                  <a:pt x="86496" y="128270"/>
                </a:lnTo>
                <a:lnTo>
                  <a:pt x="89624" y="120650"/>
                </a:lnTo>
                <a:lnTo>
                  <a:pt x="93921" y="113030"/>
                </a:lnTo>
                <a:lnTo>
                  <a:pt x="99316" y="106680"/>
                </a:lnTo>
                <a:lnTo>
                  <a:pt x="109823" y="95250"/>
                </a:lnTo>
                <a:lnTo>
                  <a:pt x="106266" y="87630"/>
                </a:lnTo>
                <a:lnTo>
                  <a:pt x="102382" y="80010"/>
                </a:lnTo>
                <a:lnTo>
                  <a:pt x="98241" y="73660"/>
                </a:lnTo>
                <a:lnTo>
                  <a:pt x="93915" y="67310"/>
                </a:lnTo>
                <a:lnTo>
                  <a:pt x="105464" y="67310"/>
                </a:lnTo>
                <a:lnTo>
                  <a:pt x="109845" y="73660"/>
                </a:lnTo>
                <a:lnTo>
                  <a:pt x="113970" y="81280"/>
                </a:lnTo>
                <a:lnTo>
                  <a:pt x="125917" y="81280"/>
                </a:lnTo>
                <a:lnTo>
                  <a:pt x="121931" y="87630"/>
                </a:lnTo>
                <a:lnTo>
                  <a:pt x="120468" y="93980"/>
                </a:lnTo>
                <a:lnTo>
                  <a:pt x="120468" y="109220"/>
                </a:lnTo>
                <a:lnTo>
                  <a:pt x="110706" y="109220"/>
                </a:lnTo>
                <a:lnTo>
                  <a:pt x="106399" y="113030"/>
                </a:lnTo>
                <a:lnTo>
                  <a:pt x="101747" y="119380"/>
                </a:lnTo>
                <a:lnTo>
                  <a:pt x="98087" y="125730"/>
                </a:lnTo>
                <a:lnTo>
                  <a:pt x="95492" y="132080"/>
                </a:lnTo>
                <a:lnTo>
                  <a:pt x="94522" y="137160"/>
                </a:lnTo>
                <a:close/>
              </a:path>
              <a:path w="535305" h="613410">
                <a:moveTo>
                  <a:pt x="460204" y="137160"/>
                </a:moveTo>
                <a:lnTo>
                  <a:pt x="450682" y="137160"/>
                </a:lnTo>
                <a:lnTo>
                  <a:pt x="451421" y="119380"/>
                </a:lnTo>
                <a:lnTo>
                  <a:pt x="450117" y="102870"/>
                </a:lnTo>
                <a:lnTo>
                  <a:pt x="446770" y="85090"/>
                </a:lnTo>
                <a:lnTo>
                  <a:pt x="441379" y="67310"/>
                </a:lnTo>
                <a:lnTo>
                  <a:pt x="451244" y="67310"/>
                </a:lnTo>
                <a:lnTo>
                  <a:pt x="457132" y="86360"/>
                </a:lnTo>
                <a:lnTo>
                  <a:pt x="460994" y="114300"/>
                </a:lnTo>
                <a:lnTo>
                  <a:pt x="460204" y="137160"/>
                </a:lnTo>
                <a:close/>
              </a:path>
              <a:path w="535305" h="613410">
                <a:moveTo>
                  <a:pt x="417783" y="288290"/>
                </a:moveTo>
                <a:lnTo>
                  <a:pt x="396235" y="288290"/>
                </a:lnTo>
                <a:lnTo>
                  <a:pt x="403463" y="287020"/>
                </a:lnTo>
                <a:lnTo>
                  <a:pt x="409372" y="283210"/>
                </a:lnTo>
                <a:lnTo>
                  <a:pt x="413359" y="276860"/>
                </a:lnTo>
                <a:lnTo>
                  <a:pt x="414822" y="270510"/>
                </a:lnTo>
                <a:lnTo>
                  <a:pt x="414822" y="93980"/>
                </a:lnTo>
                <a:lnTo>
                  <a:pt x="413359" y="87630"/>
                </a:lnTo>
                <a:lnTo>
                  <a:pt x="409372" y="81280"/>
                </a:lnTo>
                <a:lnTo>
                  <a:pt x="403463" y="77470"/>
                </a:lnTo>
                <a:lnTo>
                  <a:pt x="396235" y="76200"/>
                </a:lnTo>
                <a:lnTo>
                  <a:pt x="417801" y="76200"/>
                </a:lnTo>
                <a:lnTo>
                  <a:pt x="421315" y="81280"/>
                </a:lnTo>
                <a:lnTo>
                  <a:pt x="432259" y="81280"/>
                </a:lnTo>
                <a:lnTo>
                  <a:pt x="429023" y="87630"/>
                </a:lnTo>
                <a:lnTo>
                  <a:pt x="425466" y="95250"/>
                </a:lnTo>
                <a:lnTo>
                  <a:pt x="435974" y="106680"/>
                </a:lnTo>
                <a:lnTo>
                  <a:pt x="438132" y="109220"/>
                </a:lnTo>
                <a:lnTo>
                  <a:pt x="424573" y="109220"/>
                </a:lnTo>
                <a:lnTo>
                  <a:pt x="424573" y="270510"/>
                </a:lnTo>
                <a:lnTo>
                  <a:pt x="422343" y="280670"/>
                </a:lnTo>
                <a:lnTo>
                  <a:pt x="417783" y="288290"/>
                </a:lnTo>
                <a:close/>
              </a:path>
              <a:path w="535305" h="613410">
                <a:moveTo>
                  <a:pt x="396231" y="298450"/>
                </a:moveTo>
                <a:lnTo>
                  <a:pt x="139049" y="298450"/>
                </a:lnTo>
                <a:lnTo>
                  <a:pt x="128027" y="295910"/>
                </a:lnTo>
                <a:lnTo>
                  <a:pt x="119016" y="290830"/>
                </a:lnTo>
                <a:lnTo>
                  <a:pt x="112937" y="280670"/>
                </a:lnTo>
                <a:lnTo>
                  <a:pt x="110706" y="270510"/>
                </a:lnTo>
                <a:lnTo>
                  <a:pt x="110706" y="109220"/>
                </a:lnTo>
                <a:lnTo>
                  <a:pt x="120468" y="109220"/>
                </a:lnTo>
                <a:lnTo>
                  <a:pt x="120468" y="270510"/>
                </a:lnTo>
                <a:lnTo>
                  <a:pt x="121931" y="276860"/>
                </a:lnTo>
                <a:lnTo>
                  <a:pt x="125917" y="283210"/>
                </a:lnTo>
                <a:lnTo>
                  <a:pt x="131826" y="287020"/>
                </a:lnTo>
                <a:lnTo>
                  <a:pt x="139054" y="288290"/>
                </a:lnTo>
                <a:lnTo>
                  <a:pt x="417783" y="288290"/>
                </a:lnTo>
                <a:lnTo>
                  <a:pt x="416263" y="290830"/>
                </a:lnTo>
                <a:lnTo>
                  <a:pt x="407253" y="295910"/>
                </a:lnTo>
                <a:lnTo>
                  <a:pt x="396231" y="298450"/>
                </a:lnTo>
                <a:close/>
              </a:path>
              <a:path w="535305" h="613410">
                <a:moveTo>
                  <a:pt x="471520" y="603250"/>
                </a:moveTo>
                <a:lnTo>
                  <a:pt x="455306" y="603250"/>
                </a:lnTo>
                <a:lnTo>
                  <a:pt x="459814" y="600710"/>
                </a:lnTo>
                <a:lnTo>
                  <a:pt x="477941" y="582930"/>
                </a:lnTo>
                <a:lnTo>
                  <a:pt x="489727" y="557530"/>
                </a:lnTo>
                <a:lnTo>
                  <a:pt x="441242" y="139700"/>
                </a:lnTo>
                <a:lnTo>
                  <a:pt x="424573" y="109220"/>
                </a:lnTo>
                <a:lnTo>
                  <a:pt x="438132" y="109220"/>
                </a:lnTo>
                <a:lnTo>
                  <a:pt x="441368" y="113030"/>
                </a:lnTo>
                <a:lnTo>
                  <a:pt x="445666" y="120650"/>
                </a:lnTo>
                <a:lnTo>
                  <a:pt x="448794" y="128270"/>
                </a:lnTo>
                <a:lnTo>
                  <a:pt x="450682" y="137160"/>
                </a:lnTo>
                <a:lnTo>
                  <a:pt x="460204" y="137160"/>
                </a:lnTo>
                <a:lnTo>
                  <a:pt x="460073" y="140970"/>
                </a:lnTo>
                <a:lnTo>
                  <a:pt x="454360" y="167640"/>
                </a:lnTo>
                <a:lnTo>
                  <a:pt x="473244" y="331470"/>
                </a:lnTo>
                <a:lnTo>
                  <a:pt x="482087" y="331470"/>
                </a:lnTo>
                <a:lnTo>
                  <a:pt x="476429" y="351790"/>
                </a:lnTo>
                <a:lnTo>
                  <a:pt x="487739" y="363220"/>
                </a:lnTo>
                <a:lnTo>
                  <a:pt x="492852" y="367030"/>
                </a:lnTo>
                <a:lnTo>
                  <a:pt x="477454" y="367030"/>
                </a:lnTo>
                <a:lnTo>
                  <a:pt x="498937" y="552450"/>
                </a:lnTo>
                <a:lnTo>
                  <a:pt x="499011" y="554990"/>
                </a:lnTo>
                <a:lnTo>
                  <a:pt x="509020" y="554990"/>
                </a:lnTo>
                <a:lnTo>
                  <a:pt x="495986" y="572770"/>
                </a:lnTo>
                <a:lnTo>
                  <a:pt x="493532" y="579120"/>
                </a:lnTo>
                <a:lnTo>
                  <a:pt x="489669" y="585470"/>
                </a:lnTo>
                <a:lnTo>
                  <a:pt x="484678" y="590550"/>
                </a:lnTo>
                <a:lnTo>
                  <a:pt x="471520" y="603250"/>
                </a:lnTo>
                <a:close/>
              </a:path>
              <a:path w="535305" h="613410">
                <a:moveTo>
                  <a:pt x="177885" y="288290"/>
                </a:moveTo>
                <a:lnTo>
                  <a:pt x="168128" y="288290"/>
                </a:lnTo>
                <a:lnTo>
                  <a:pt x="168128" y="224790"/>
                </a:lnTo>
                <a:lnTo>
                  <a:pt x="169676" y="217170"/>
                </a:lnTo>
                <a:lnTo>
                  <a:pt x="173893" y="210820"/>
                </a:lnTo>
                <a:lnTo>
                  <a:pt x="180143" y="207010"/>
                </a:lnTo>
                <a:lnTo>
                  <a:pt x="187788" y="204470"/>
                </a:lnTo>
                <a:lnTo>
                  <a:pt x="190032" y="204470"/>
                </a:lnTo>
                <a:lnTo>
                  <a:pt x="197676" y="207010"/>
                </a:lnTo>
                <a:lnTo>
                  <a:pt x="203926" y="210820"/>
                </a:lnTo>
                <a:lnTo>
                  <a:pt x="206457" y="214630"/>
                </a:lnTo>
                <a:lnTo>
                  <a:pt x="182329" y="214630"/>
                </a:lnTo>
                <a:lnTo>
                  <a:pt x="177885" y="219710"/>
                </a:lnTo>
                <a:lnTo>
                  <a:pt x="177885" y="288290"/>
                </a:lnTo>
                <a:close/>
              </a:path>
              <a:path w="535305" h="613410">
                <a:moveTo>
                  <a:pt x="335355" y="288290"/>
                </a:moveTo>
                <a:lnTo>
                  <a:pt x="325598" y="288290"/>
                </a:lnTo>
                <a:lnTo>
                  <a:pt x="325598" y="224790"/>
                </a:lnTo>
                <a:lnTo>
                  <a:pt x="327146" y="217170"/>
                </a:lnTo>
                <a:lnTo>
                  <a:pt x="331363" y="210820"/>
                </a:lnTo>
                <a:lnTo>
                  <a:pt x="337613" y="207010"/>
                </a:lnTo>
                <a:lnTo>
                  <a:pt x="345258" y="204470"/>
                </a:lnTo>
                <a:lnTo>
                  <a:pt x="347502" y="204470"/>
                </a:lnTo>
                <a:lnTo>
                  <a:pt x="355146" y="207010"/>
                </a:lnTo>
                <a:lnTo>
                  <a:pt x="361396" y="210820"/>
                </a:lnTo>
                <a:lnTo>
                  <a:pt x="363927" y="214630"/>
                </a:lnTo>
                <a:lnTo>
                  <a:pt x="339799" y="214630"/>
                </a:lnTo>
                <a:lnTo>
                  <a:pt x="335355" y="219710"/>
                </a:lnTo>
                <a:lnTo>
                  <a:pt x="335355" y="288290"/>
                </a:lnTo>
                <a:close/>
              </a:path>
              <a:path w="535305" h="613410">
                <a:moveTo>
                  <a:pt x="209691" y="288290"/>
                </a:moveTo>
                <a:lnTo>
                  <a:pt x="199934" y="288290"/>
                </a:lnTo>
                <a:lnTo>
                  <a:pt x="199934" y="219710"/>
                </a:lnTo>
                <a:lnTo>
                  <a:pt x="195495" y="214630"/>
                </a:lnTo>
                <a:lnTo>
                  <a:pt x="206457" y="214630"/>
                </a:lnTo>
                <a:lnTo>
                  <a:pt x="208144" y="217170"/>
                </a:lnTo>
                <a:lnTo>
                  <a:pt x="209691" y="224790"/>
                </a:lnTo>
                <a:lnTo>
                  <a:pt x="209691" y="288290"/>
                </a:lnTo>
                <a:close/>
              </a:path>
              <a:path w="535305" h="613410">
                <a:moveTo>
                  <a:pt x="367161" y="288290"/>
                </a:moveTo>
                <a:lnTo>
                  <a:pt x="357405" y="288290"/>
                </a:lnTo>
                <a:lnTo>
                  <a:pt x="357405" y="219710"/>
                </a:lnTo>
                <a:lnTo>
                  <a:pt x="352960" y="214630"/>
                </a:lnTo>
                <a:lnTo>
                  <a:pt x="363927" y="214630"/>
                </a:lnTo>
                <a:lnTo>
                  <a:pt x="365614" y="217170"/>
                </a:lnTo>
                <a:lnTo>
                  <a:pt x="367161" y="224790"/>
                </a:lnTo>
                <a:lnTo>
                  <a:pt x="367161" y="288290"/>
                </a:lnTo>
                <a:close/>
              </a:path>
              <a:path w="535305" h="613410">
                <a:moveTo>
                  <a:pt x="219750" y="345440"/>
                </a:moveTo>
                <a:lnTo>
                  <a:pt x="158060" y="345440"/>
                </a:lnTo>
                <a:lnTo>
                  <a:pt x="150903" y="337820"/>
                </a:lnTo>
                <a:lnTo>
                  <a:pt x="150903" y="302260"/>
                </a:lnTo>
                <a:lnTo>
                  <a:pt x="151352" y="300990"/>
                </a:lnTo>
                <a:lnTo>
                  <a:pt x="152157" y="298450"/>
                </a:lnTo>
                <a:lnTo>
                  <a:pt x="225653" y="298450"/>
                </a:lnTo>
                <a:lnTo>
                  <a:pt x="226458" y="300990"/>
                </a:lnTo>
                <a:lnTo>
                  <a:pt x="226906" y="302260"/>
                </a:lnTo>
                <a:lnTo>
                  <a:pt x="226906" y="337820"/>
                </a:lnTo>
                <a:lnTo>
                  <a:pt x="219750" y="345440"/>
                </a:lnTo>
                <a:close/>
              </a:path>
              <a:path w="535305" h="613410">
                <a:moveTo>
                  <a:pt x="377220" y="345440"/>
                </a:moveTo>
                <a:lnTo>
                  <a:pt x="315530" y="345440"/>
                </a:lnTo>
                <a:lnTo>
                  <a:pt x="308373" y="337820"/>
                </a:lnTo>
                <a:lnTo>
                  <a:pt x="308373" y="302260"/>
                </a:lnTo>
                <a:lnTo>
                  <a:pt x="308822" y="300990"/>
                </a:lnTo>
                <a:lnTo>
                  <a:pt x="309627" y="298450"/>
                </a:lnTo>
                <a:lnTo>
                  <a:pt x="383123" y="298450"/>
                </a:lnTo>
                <a:lnTo>
                  <a:pt x="383928" y="300990"/>
                </a:lnTo>
                <a:lnTo>
                  <a:pt x="384376" y="302260"/>
                </a:lnTo>
                <a:lnTo>
                  <a:pt x="384376" y="337820"/>
                </a:lnTo>
                <a:lnTo>
                  <a:pt x="377220" y="345440"/>
                </a:lnTo>
                <a:close/>
              </a:path>
              <a:path w="535305" h="613410">
                <a:moveTo>
                  <a:pt x="207501" y="367030"/>
                </a:moveTo>
                <a:lnTo>
                  <a:pt x="170309" y="367030"/>
                </a:lnTo>
                <a:lnTo>
                  <a:pt x="168123" y="364490"/>
                </a:lnTo>
                <a:lnTo>
                  <a:pt x="168123" y="345440"/>
                </a:lnTo>
                <a:lnTo>
                  <a:pt x="177885" y="345440"/>
                </a:lnTo>
                <a:lnTo>
                  <a:pt x="177885" y="356870"/>
                </a:lnTo>
                <a:lnTo>
                  <a:pt x="209686" y="356870"/>
                </a:lnTo>
                <a:lnTo>
                  <a:pt x="209686" y="364490"/>
                </a:lnTo>
                <a:lnTo>
                  <a:pt x="207501" y="367030"/>
                </a:lnTo>
                <a:close/>
              </a:path>
              <a:path w="535305" h="613410">
                <a:moveTo>
                  <a:pt x="209686" y="356870"/>
                </a:moveTo>
                <a:lnTo>
                  <a:pt x="199934" y="356870"/>
                </a:lnTo>
                <a:lnTo>
                  <a:pt x="199934" y="345440"/>
                </a:lnTo>
                <a:lnTo>
                  <a:pt x="209686" y="345440"/>
                </a:lnTo>
                <a:lnTo>
                  <a:pt x="209686" y="356870"/>
                </a:lnTo>
                <a:close/>
              </a:path>
              <a:path w="535305" h="613410">
                <a:moveTo>
                  <a:pt x="364971" y="367030"/>
                </a:moveTo>
                <a:lnTo>
                  <a:pt x="327779" y="367030"/>
                </a:lnTo>
                <a:lnTo>
                  <a:pt x="325593" y="364490"/>
                </a:lnTo>
                <a:lnTo>
                  <a:pt x="325593" y="345440"/>
                </a:lnTo>
                <a:lnTo>
                  <a:pt x="335355" y="345440"/>
                </a:lnTo>
                <a:lnTo>
                  <a:pt x="335355" y="356870"/>
                </a:lnTo>
                <a:lnTo>
                  <a:pt x="367156" y="356870"/>
                </a:lnTo>
                <a:lnTo>
                  <a:pt x="367156" y="364490"/>
                </a:lnTo>
                <a:lnTo>
                  <a:pt x="364971" y="367030"/>
                </a:lnTo>
                <a:close/>
              </a:path>
              <a:path w="535305" h="613410">
                <a:moveTo>
                  <a:pt x="367156" y="356870"/>
                </a:moveTo>
                <a:lnTo>
                  <a:pt x="357405" y="356870"/>
                </a:lnTo>
                <a:lnTo>
                  <a:pt x="357405" y="345440"/>
                </a:lnTo>
                <a:lnTo>
                  <a:pt x="367156" y="345440"/>
                </a:lnTo>
                <a:lnTo>
                  <a:pt x="367156" y="356870"/>
                </a:lnTo>
                <a:close/>
              </a:path>
              <a:path w="535305" h="613410">
                <a:moveTo>
                  <a:pt x="45852" y="554990"/>
                </a:moveTo>
                <a:lnTo>
                  <a:pt x="36274" y="554990"/>
                </a:lnTo>
                <a:lnTo>
                  <a:pt x="36347" y="552450"/>
                </a:lnTo>
                <a:lnTo>
                  <a:pt x="57831" y="367030"/>
                </a:lnTo>
                <a:lnTo>
                  <a:pt x="67661" y="367030"/>
                </a:lnTo>
                <a:lnTo>
                  <a:pt x="45852" y="554990"/>
                </a:lnTo>
                <a:close/>
              </a:path>
              <a:path w="535305" h="613410">
                <a:moveTo>
                  <a:pt x="509020" y="554990"/>
                </a:moveTo>
                <a:lnTo>
                  <a:pt x="499011" y="554990"/>
                </a:lnTo>
                <a:lnTo>
                  <a:pt x="514550" y="527050"/>
                </a:lnTo>
                <a:lnTo>
                  <a:pt x="523342" y="490220"/>
                </a:lnTo>
                <a:lnTo>
                  <a:pt x="525474" y="444500"/>
                </a:lnTo>
                <a:lnTo>
                  <a:pt x="521031" y="389890"/>
                </a:lnTo>
                <a:lnTo>
                  <a:pt x="509305" y="387350"/>
                </a:lnTo>
                <a:lnTo>
                  <a:pt x="498163" y="382270"/>
                </a:lnTo>
                <a:lnTo>
                  <a:pt x="487561" y="375920"/>
                </a:lnTo>
                <a:lnTo>
                  <a:pt x="477454" y="367030"/>
                </a:lnTo>
                <a:lnTo>
                  <a:pt x="492852" y="367030"/>
                </a:lnTo>
                <a:lnTo>
                  <a:pt x="499670" y="372110"/>
                </a:lnTo>
                <a:lnTo>
                  <a:pt x="512304" y="378460"/>
                </a:lnTo>
                <a:lnTo>
                  <a:pt x="525724" y="381000"/>
                </a:lnTo>
                <a:lnTo>
                  <a:pt x="528022" y="381000"/>
                </a:lnTo>
                <a:lnTo>
                  <a:pt x="529890" y="382270"/>
                </a:lnTo>
                <a:lnTo>
                  <a:pt x="530197" y="384810"/>
                </a:lnTo>
                <a:lnTo>
                  <a:pt x="535293" y="449580"/>
                </a:lnTo>
                <a:lnTo>
                  <a:pt x="531385" y="501650"/>
                </a:lnTo>
                <a:lnTo>
                  <a:pt x="518331" y="542290"/>
                </a:lnTo>
                <a:lnTo>
                  <a:pt x="509020" y="554990"/>
                </a:lnTo>
                <a:close/>
              </a:path>
              <a:path w="535305" h="613410">
                <a:moveTo>
                  <a:pt x="94645" y="603250"/>
                </a:moveTo>
                <a:lnTo>
                  <a:pt x="84842" y="603250"/>
                </a:lnTo>
                <a:lnTo>
                  <a:pt x="91788" y="448310"/>
                </a:lnTo>
                <a:lnTo>
                  <a:pt x="95043" y="434340"/>
                </a:lnTo>
                <a:lnTo>
                  <a:pt x="102815" y="424180"/>
                </a:lnTo>
                <a:lnTo>
                  <a:pt x="114036" y="416560"/>
                </a:lnTo>
                <a:lnTo>
                  <a:pt x="127639" y="414020"/>
                </a:lnTo>
                <a:lnTo>
                  <a:pt x="407651" y="414020"/>
                </a:lnTo>
                <a:lnTo>
                  <a:pt x="421256" y="416560"/>
                </a:lnTo>
                <a:lnTo>
                  <a:pt x="430607" y="422910"/>
                </a:lnTo>
                <a:lnTo>
                  <a:pt x="127639" y="422910"/>
                </a:lnTo>
                <a:lnTo>
                  <a:pt x="117732" y="425450"/>
                </a:lnTo>
                <a:lnTo>
                  <a:pt x="109562" y="430530"/>
                </a:lnTo>
                <a:lnTo>
                  <a:pt x="103904" y="438150"/>
                </a:lnTo>
                <a:lnTo>
                  <a:pt x="101535" y="448310"/>
                </a:lnTo>
                <a:lnTo>
                  <a:pt x="100003" y="482600"/>
                </a:lnTo>
                <a:lnTo>
                  <a:pt x="445038" y="482600"/>
                </a:lnTo>
                <a:lnTo>
                  <a:pt x="446633" y="518160"/>
                </a:lnTo>
                <a:lnTo>
                  <a:pt x="98398" y="518160"/>
                </a:lnTo>
                <a:lnTo>
                  <a:pt x="94645" y="603250"/>
                </a:lnTo>
                <a:close/>
              </a:path>
              <a:path w="535305" h="613410">
                <a:moveTo>
                  <a:pt x="445038" y="482600"/>
                </a:moveTo>
                <a:lnTo>
                  <a:pt x="435286" y="482600"/>
                </a:lnTo>
                <a:lnTo>
                  <a:pt x="433754" y="448310"/>
                </a:lnTo>
                <a:lnTo>
                  <a:pt x="431386" y="438150"/>
                </a:lnTo>
                <a:lnTo>
                  <a:pt x="425728" y="430530"/>
                </a:lnTo>
                <a:lnTo>
                  <a:pt x="417557" y="425450"/>
                </a:lnTo>
                <a:lnTo>
                  <a:pt x="407651" y="422910"/>
                </a:lnTo>
                <a:lnTo>
                  <a:pt x="430607" y="422910"/>
                </a:lnTo>
                <a:lnTo>
                  <a:pt x="432478" y="424180"/>
                </a:lnTo>
                <a:lnTo>
                  <a:pt x="440249" y="434340"/>
                </a:lnTo>
                <a:lnTo>
                  <a:pt x="443501" y="448310"/>
                </a:lnTo>
                <a:lnTo>
                  <a:pt x="445038" y="482600"/>
                </a:lnTo>
                <a:close/>
              </a:path>
              <a:path w="535305" h="613410">
                <a:moveTo>
                  <a:pt x="470204" y="604520"/>
                </a:moveTo>
                <a:lnTo>
                  <a:pt x="440696" y="604520"/>
                </a:lnTo>
                <a:lnTo>
                  <a:pt x="436881" y="518160"/>
                </a:lnTo>
                <a:lnTo>
                  <a:pt x="446633" y="518160"/>
                </a:lnTo>
                <a:lnTo>
                  <a:pt x="450448" y="603250"/>
                </a:lnTo>
                <a:lnTo>
                  <a:pt x="471520" y="603250"/>
                </a:lnTo>
                <a:lnTo>
                  <a:pt x="470204" y="604520"/>
                </a:lnTo>
                <a:close/>
              </a:path>
            </a:pathLst>
          </a:custGeom>
          <a:solidFill>
            <a:srgbClr val="FEFEFD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  <xdr:twoCellAnchor>
    <xdr:from>
      <xdr:col>4</xdr:col>
      <xdr:colOff>358140</xdr:colOff>
      <xdr:row>0</xdr:row>
      <xdr:rowOff>93345</xdr:rowOff>
    </xdr:from>
    <xdr:to>
      <xdr:col>5</xdr:col>
      <xdr:colOff>758189</xdr:colOff>
      <xdr:row>1</xdr:row>
      <xdr:rowOff>173356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4EA3693-D230-4018-BCA9-B8621F6D5090}"/>
            </a:ext>
          </a:extLst>
        </xdr:cNvPr>
        <xdr:cNvSpPr txBox="1"/>
      </xdr:nvSpPr>
      <xdr:spPr>
        <a:xfrm>
          <a:off x="3472815" y="93345"/>
          <a:ext cx="1162049" cy="270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1050" b="0" i="1" u="none" strike="noStrike">
              <a:solidFill>
                <a:srgbClr val="FFC000"/>
              </a:solidFill>
              <a:latin typeface="Calibri"/>
              <a:cs typeface="Calibri"/>
            </a:rPr>
            <a:t>Promotion</a:t>
          </a:r>
          <a:r>
            <a:rPr lang="en-US" sz="1050" b="0" i="1" u="none" strike="noStrike" baseline="0">
              <a:solidFill>
                <a:srgbClr val="FFC000"/>
              </a:solidFill>
              <a:latin typeface="Calibri"/>
              <a:cs typeface="Calibri"/>
            </a:rPr>
            <a:t> 2023</a:t>
          </a:r>
          <a:endParaRPr lang="fr-FR" sz="1800" b="0" i="1">
            <a:solidFill>
              <a:srgbClr val="FFC000"/>
            </a:solidFill>
          </a:endParaRPr>
        </a:p>
      </xdr:txBody>
    </xdr:sp>
    <xdr:clientData/>
  </xdr:twoCellAnchor>
  <xdr:twoCellAnchor editAs="oneCell">
    <xdr:from>
      <xdr:col>4</xdr:col>
      <xdr:colOff>464820</xdr:colOff>
      <xdr:row>6</xdr:row>
      <xdr:rowOff>60960</xdr:rowOff>
    </xdr:from>
    <xdr:to>
      <xdr:col>5</xdr:col>
      <xdr:colOff>304799</xdr:colOff>
      <xdr:row>8</xdr:row>
      <xdr:rowOff>53340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A547C497-B752-4133-B16D-A0339F9C34BF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12820" y="1203960"/>
          <a:ext cx="601979" cy="365760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</xdr:col>
      <xdr:colOff>146685</xdr:colOff>
      <xdr:row>8</xdr:row>
      <xdr:rowOff>173354</xdr:rowOff>
    </xdr:from>
    <xdr:to>
      <xdr:col>5</xdr:col>
      <xdr:colOff>695325</xdr:colOff>
      <xdr:row>10</xdr:row>
      <xdr:rowOff>76200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6B47F6F5-1C65-4A27-A97E-0528F8A2DD56}"/>
            </a:ext>
          </a:extLst>
        </xdr:cNvPr>
        <xdr:cNvSpPr txBox="1"/>
      </xdr:nvSpPr>
      <xdr:spPr>
        <a:xfrm>
          <a:off x="3261360" y="1697354"/>
          <a:ext cx="1310640" cy="331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0">
              <a:solidFill>
                <a:schemeClr val="bg1"/>
              </a:solidFill>
            </a:rPr>
            <a:t>Taux de réussite</a:t>
          </a:r>
        </a:p>
      </xdr:txBody>
    </xdr:sp>
    <xdr:clientData/>
  </xdr:twoCellAnchor>
  <xdr:twoCellAnchor editAs="oneCell">
    <xdr:from>
      <xdr:col>1</xdr:col>
      <xdr:colOff>295275</xdr:colOff>
      <xdr:row>11</xdr:row>
      <xdr:rowOff>91440</xdr:rowOff>
    </xdr:from>
    <xdr:to>
      <xdr:col>2</xdr:col>
      <xdr:colOff>95885</xdr:colOff>
      <xdr:row>14</xdr:row>
      <xdr:rowOff>112395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E389450D-088F-48C6-BC74-B9EAD8617864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57275" y="2501265"/>
          <a:ext cx="615950" cy="59245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47625</xdr:colOff>
      <xdr:row>14</xdr:row>
      <xdr:rowOff>131444</xdr:rowOff>
    </xdr:from>
    <xdr:to>
      <xdr:col>2</xdr:col>
      <xdr:colOff>331470</xdr:colOff>
      <xdr:row>16</xdr:row>
      <xdr:rowOff>45720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3928C3E5-D05E-4D20-A2EC-D756CC5B79D3}"/>
            </a:ext>
          </a:extLst>
        </xdr:cNvPr>
        <xdr:cNvSpPr txBox="1"/>
      </xdr:nvSpPr>
      <xdr:spPr>
        <a:xfrm>
          <a:off x="809625" y="3112769"/>
          <a:ext cx="1112520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0">
              <a:solidFill>
                <a:schemeClr val="bg1"/>
              </a:solidFill>
            </a:rPr>
            <a:t>Origine scolaire</a:t>
          </a:r>
        </a:p>
      </xdr:txBody>
    </xdr:sp>
    <xdr:clientData/>
  </xdr:twoCellAnchor>
  <xdr:twoCellAnchor>
    <xdr:from>
      <xdr:col>2</xdr:col>
      <xdr:colOff>542924</xdr:colOff>
      <xdr:row>11</xdr:row>
      <xdr:rowOff>161925</xdr:rowOff>
    </xdr:from>
    <xdr:to>
      <xdr:col>3</xdr:col>
      <xdr:colOff>381000</xdr:colOff>
      <xdr:row>13</xdr:row>
      <xdr:rowOff>112395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7C17FB74-7D29-43F6-8D84-6CD664B2EA51}"/>
            </a:ext>
          </a:extLst>
        </xdr:cNvPr>
        <xdr:cNvSpPr txBox="1"/>
      </xdr:nvSpPr>
      <xdr:spPr>
        <a:xfrm>
          <a:off x="2133599" y="2571750"/>
          <a:ext cx="600076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Série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 L</a:t>
          </a:r>
          <a:endParaRPr lang="en-US" sz="1100" b="0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1</xdr:col>
      <xdr:colOff>224790</xdr:colOff>
      <xdr:row>16</xdr:row>
      <xdr:rowOff>137160</xdr:rowOff>
    </xdr:from>
    <xdr:to>
      <xdr:col>5</xdr:col>
      <xdr:colOff>621030</xdr:colOff>
      <xdr:row>18</xdr:row>
      <xdr:rowOff>45720</xdr:rowOff>
    </xdr:to>
    <xdr:sp macro="" textlink="">
      <xdr:nvSpPr>
        <xdr:cNvPr id="26" name="Textbox 138">
          <a:extLst>
            <a:ext uri="{FF2B5EF4-FFF2-40B4-BE49-F238E27FC236}">
              <a16:creationId xmlns:a16="http://schemas.microsoft.com/office/drawing/2014/main" id="{FA35767B-1FC2-41CC-A818-A5B23D45593E}"/>
            </a:ext>
          </a:extLst>
        </xdr:cNvPr>
        <xdr:cNvSpPr txBox="1"/>
      </xdr:nvSpPr>
      <xdr:spPr>
        <a:xfrm>
          <a:off x="986790" y="3499485"/>
          <a:ext cx="3510915" cy="28956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 algn="ctr">
            <a:spcBef>
              <a:spcPts val="65"/>
            </a:spcBef>
          </a:pP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Quelles</a:t>
          </a:r>
          <a:r>
            <a:rPr lang="fr-FR" sz="1400" b="1" spc="-105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situations</a:t>
          </a:r>
          <a:r>
            <a:rPr lang="fr-FR" sz="1400" b="1" spc="-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un</a:t>
          </a:r>
          <a:r>
            <a:rPr lang="fr-FR" sz="1400" b="1" spc="-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an</a:t>
          </a:r>
          <a:r>
            <a:rPr lang="fr-FR" sz="1400" b="1" spc="-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après</a:t>
          </a:r>
          <a:r>
            <a:rPr lang="fr-FR" sz="1400" b="1" spc="-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la</a:t>
          </a:r>
          <a:r>
            <a:rPr lang="fr-FR" sz="1400" b="1" spc="-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1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licence</a:t>
          </a:r>
          <a:r>
            <a:rPr lang="fr-FR" sz="1400" b="1" spc="-10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400" b="1" spc="-6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?</a:t>
          </a:r>
          <a:endParaRPr lang="fr-FR" sz="800">
            <a:solidFill>
              <a:schemeClr val="accent4">
                <a:lumMod val="60000"/>
                <a:lumOff val="40000"/>
              </a:schemeClr>
            </a:solidFill>
            <a:effectLst/>
            <a:latin typeface="Arial MT"/>
            <a:ea typeface="Arial MT"/>
            <a:cs typeface="Arial MT"/>
          </a:endParaRPr>
        </a:p>
      </xdr:txBody>
    </xdr:sp>
    <xdr:clientData/>
  </xdr:twoCellAnchor>
  <xdr:twoCellAnchor editAs="oneCell">
    <xdr:from>
      <xdr:col>5</xdr:col>
      <xdr:colOff>236220</xdr:colOff>
      <xdr:row>18</xdr:row>
      <xdr:rowOff>57150</xdr:rowOff>
    </xdr:from>
    <xdr:to>
      <xdr:col>5</xdr:col>
      <xdr:colOff>624840</xdr:colOff>
      <xdr:row>20</xdr:row>
      <xdr:rowOff>72390</xdr:rowOff>
    </xdr:to>
    <xdr:pic>
      <xdr:nvPicPr>
        <xdr:cNvPr id="28" name="Graphique 27" descr="Questions avec un remplissage uni">
          <a:extLst>
            <a:ext uri="{FF2B5EF4-FFF2-40B4-BE49-F238E27FC236}">
              <a16:creationId xmlns:a16="http://schemas.microsoft.com/office/drawing/2014/main" id="{B0CC5839-B954-4237-BD76-264CE12BD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112895" y="3800475"/>
          <a:ext cx="381000" cy="396240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192405</xdr:colOff>
      <xdr:row>17</xdr:row>
      <xdr:rowOff>188595</xdr:rowOff>
    </xdr:from>
    <xdr:to>
      <xdr:col>5</xdr:col>
      <xdr:colOff>436245</xdr:colOff>
      <xdr:row>20</xdr:row>
      <xdr:rowOff>47625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8C3ADB3A-9E0F-4D7F-8557-721792DF876F}"/>
            </a:ext>
          </a:extLst>
        </xdr:cNvPr>
        <xdr:cNvSpPr txBox="1"/>
      </xdr:nvSpPr>
      <xdr:spPr>
        <a:xfrm>
          <a:off x="954405" y="3741420"/>
          <a:ext cx="3358515" cy="430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0" i="1" u="none" strike="noStrike">
              <a:solidFill>
                <a:schemeClr val="accent4">
                  <a:lumMod val="60000"/>
                  <a:lumOff val="40000"/>
                </a:schemeClr>
              </a:solidFill>
              <a:latin typeface="Calibri"/>
              <a:cs typeface="Calibri"/>
            </a:rPr>
            <a:t>Taux de réponse à l'enquête réalisée en 2024 auprès des étudiants de 3e</a:t>
          </a:r>
          <a:r>
            <a:rPr lang="en-US" sz="1050" b="0" i="1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  <a:cs typeface="Calibri"/>
            </a:rPr>
            <a:t> année diplômés en 2023 :</a:t>
          </a:r>
          <a:endParaRPr lang="en-US" sz="1050" b="0" i="1" u="none" strike="noStrike">
            <a:solidFill>
              <a:schemeClr val="accent4">
                <a:lumMod val="60000"/>
                <a:lumOff val="40000"/>
              </a:schemeClr>
            </a:solidFill>
            <a:latin typeface="Calibri"/>
            <a:cs typeface="Calibri"/>
          </a:endParaRPr>
        </a:p>
        <a:p>
          <a:endParaRPr lang="en-US" sz="1050" b="0" i="1" u="none" strike="noStrike">
            <a:solidFill>
              <a:schemeClr val="accent4">
                <a:lumMod val="60000"/>
                <a:lumOff val="40000"/>
              </a:schemeClr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2</xdr:col>
      <xdr:colOff>74295</xdr:colOff>
      <xdr:row>21</xdr:row>
      <xdr:rowOff>196216</xdr:rowOff>
    </xdr:from>
    <xdr:to>
      <xdr:col>3</xdr:col>
      <xdr:colOff>323850</xdr:colOff>
      <xdr:row>24</xdr:row>
      <xdr:rowOff>76200</xdr:rowOff>
    </xdr:to>
    <xdr:sp macro="" textlink="">
      <xdr:nvSpPr>
        <xdr:cNvPr id="34" name="ZoneTexte 33">
          <a:extLst>
            <a:ext uri="{FF2B5EF4-FFF2-40B4-BE49-F238E27FC236}">
              <a16:creationId xmlns:a16="http://schemas.microsoft.com/office/drawing/2014/main" id="{F6C311A6-F11A-4C2A-9353-97BDEFB60FD0}"/>
            </a:ext>
          </a:extLst>
        </xdr:cNvPr>
        <xdr:cNvSpPr txBox="1"/>
      </xdr:nvSpPr>
      <xdr:spPr>
        <a:xfrm>
          <a:off x="1664970" y="4558666"/>
          <a:ext cx="1011555" cy="499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bg1"/>
              </a:solidFill>
              <a:latin typeface="+mn-lt"/>
              <a:cs typeface="Calibri"/>
            </a:rPr>
            <a:t>en poursuite d'études</a:t>
          </a:r>
        </a:p>
      </xdr:txBody>
    </xdr:sp>
    <xdr:clientData/>
  </xdr:twoCellAnchor>
  <xdr:twoCellAnchor>
    <xdr:from>
      <xdr:col>4</xdr:col>
      <xdr:colOff>487680</xdr:colOff>
      <xdr:row>21</xdr:row>
      <xdr:rowOff>194310</xdr:rowOff>
    </xdr:from>
    <xdr:to>
      <xdr:col>5</xdr:col>
      <xdr:colOff>609600</xdr:colOff>
      <xdr:row>23</xdr:row>
      <xdr:rowOff>85725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B99B183B-9AF3-4882-8424-4CD2FD6FBAB3}"/>
            </a:ext>
          </a:extLst>
        </xdr:cNvPr>
        <xdr:cNvSpPr txBox="1"/>
      </xdr:nvSpPr>
      <xdr:spPr>
        <a:xfrm>
          <a:off x="3602355" y="4556760"/>
          <a:ext cx="88392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bg1"/>
              </a:solidFill>
              <a:latin typeface="+mn-lt"/>
              <a:cs typeface="Calibri"/>
            </a:rPr>
            <a:t>en emploi</a:t>
          </a:r>
        </a:p>
      </xdr:txBody>
    </xdr:sp>
    <xdr:clientData/>
  </xdr:twoCellAnchor>
  <xdr:twoCellAnchor>
    <xdr:from>
      <xdr:col>4</xdr:col>
      <xdr:colOff>461010</xdr:colOff>
      <xdr:row>25</xdr:row>
      <xdr:rowOff>211455</xdr:rowOff>
    </xdr:from>
    <xdr:to>
      <xdr:col>5</xdr:col>
      <xdr:colOff>681990</xdr:colOff>
      <xdr:row>28</xdr:row>
      <xdr:rowOff>102870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D4364C12-7E3C-486F-B6EB-8D8F9F85DE65}"/>
            </a:ext>
          </a:extLst>
        </xdr:cNvPr>
        <xdr:cNvSpPr txBox="1"/>
      </xdr:nvSpPr>
      <xdr:spPr>
        <a:xfrm>
          <a:off x="3575685" y="5383530"/>
          <a:ext cx="982980" cy="510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bg1"/>
              </a:solidFill>
              <a:latin typeface="+mn-lt"/>
              <a:cs typeface="Calibri"/>
            </a:rPr>
            <a:t>en recherche d'emploi</a:t>
          </a:r>
        </a:p>
      </xdr:txBody>
    </xdr:sp>
    <xdr:clientData/>
  </xdr:twoCellAnchor>
  <xdr:twoCellAnchor>
    <xdr:from>
      <xdr:col>2</xdr:col>
      <xdr:colOff>45720</xdr:colOff>
      <xdr:row>25</xdr:row>
      <xdr:rowOff>200025</xdr:rowOff>
    </xdr:from>
    <xdr:to>
      <xdr:col>3</xdr:col>
      <xdr:colOff>167640</xdr:colOff>
      <xdr:row>27</xdr:row>
      <xdr:rowOff>99060</xdr:rowOff>
    </xdr:to>
    <xdr:sp macro="" textlink="">
      <xdr:nvSpPr>
        <xdr:cNvPr id="42" name="ZoneTexte 41">
          <a:extLst>
            <a:ext uri="{FF2B5EF4-FFF2-40B4-BE49-F238E27FC236}">
              <a16:creationId xmlns:a16="http://schemas.microsoft.com/office/drawing/2014/main" id="{CA5D8DEA-B753-45F0-BF79-8BD7EA69C3DE}"/>
            </a:ext>
          </a:extLst>
        </xdr:cNvPr>
        <xdr:cNvSpPr txBox="1"/>
      </xdr:nvSpPr>
      <xdr:spPr>
        <a:xfrm>
          <a:off x="1636395" y="5372100"/>
          <a:ext cx="883920" cy="32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bg1"/>
              </a:solidFill>
              <a:latin typeface="+mn-lt"/>
              <a:cs typeface="Calibri"/>
            </a:rPr>
            <a:t>en césure</a:t>
          </a:r>
        </a:p>
      </xdr:txBody>
    </xdr:sp>
    <xdr:clientData/>
  </xdr:twoCellAnchor>
  <xdr:twoCellAnchor>
    <xdr:from>
      <xdr:col>2</xdr:col>
      <xdr:colOff>594360</xdr:colOff>
      <xdr:row>26</xdr:row>
      <xdr:rowOff>129540</xdr:rowOff>
    </xdr:from>
    <xdr:to>
      <xdr:col>3</xdr:col>
      <xdr:colOff>274320</xdr:colOff>
      <xdr:row>28</xdr:row>
      <xdr:rowOff>53340</xdr:rowOff>
    </xdr:to>
    <xdr:sp macro="" textlink="">
      <xdr:nvSpPr>
        <xdr:cNvPr id="44" name="ZoneTexte 43">
          <a:extLst>
            <a:ext uri="{FF2B5EF4-FFF2-40B4-BE49-F238E27FC236}">
              <a16:creationId xmlns:a16="http://schemas.microsoft.com/office/drawing/2014/main" id="{7B5BA598-E7DC-4197-B3C4-3F18CAA834CE}"/>
            </a:ext>
          </a:extLst>
        </xdr:cNvPr>
        <xdr:cNvSpPr txBox="1"/>
      </xdr:nvSpPr>
      <xdr:spPr>
        <a:xfrm>
          <a:off x="2118360" y="5177790"/>
          <a:ext cx="44196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D825F63-7D09-4953-897F-0383FC48EB48}" type="TxLink">
            <a:rPr lang="en-US" sz="1200" b="1" i="0" u="none" strike="noStrike">
              <a:solidFill>
                <a:srgbClr val="5D6AA1"/>
              </a:solidFill>
              <a:latin typeface="Calibri"/>
              <a:ea typeface="+mn-ea"/>
              <a:cs typeface="Calibri"/>
            </a:rPr>
            <a:pPr marL="0" indent="0"/>
            <a:t>84%</a:t>
          </a:fld>
          <a:endParaRPr lang="fr-FR" sz="1200" b="1" i="0" u="none" strike="noStrike">
            <a:solidFill>
              <a:srgbClr val="5D6AA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22860</xdr:colOff>
      <xdr:row>28</xdr:row>
      <xdr:rowOff>224790</xdr:rowOff>
    </xdr:from>
    <xdr:to>
      <xdr:col>5</xdr:col>
      <xdr:colOff>175260</xdr:colOff>
      <xdr:row>31</xdr:row>
      <xdr:rowOff>45720</xdr:rowOff>
    </xdr:to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750F7C74-5C7B-470F-A54C-14823BF79C9D}"/>
            </a:ext>
          </a:extLst>
        </xdr:cNvPr>
        <xdr:cNvSpPr txBox="1"/>
      </xdr:nvSpPr>
      <xdr:spPr>
        <a:xfrm>
          <a:off x="1613535" y="6015990"/>
          <a:ext cx="2438400" cy="48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bg1"/>
              </a:solidFill>
              <a:latin typeface="+mn-lt"/>
              <a:cs typeface="Calibri"/>
            </a:rPr>
            <a:t>dans</a:t>
          </a:r>
          <a:r>
            <a:rPr lang="en-US" sz="1100" b="0" i="0" u="none" strike="noStrike" baseline="0">
              <a:solidFill>
                <a:schemeClr val="bg1"/>
              </a:solidFill>
              <a:latin typeface="+mn-lt"/>
              <a:cs typeface="Calibri"/>
            </a:rPr>
            <a:t> une autre situation (stage, service civique, inactivité...)</a:t>
          </a:r>
          <a:endParaRPr lang="en-US" sz="1100" b="0" i="0" u="none" strike="noStrike">
            <a:solidFill>
              <a:schemeClr val="bg1"/>
            </a:solidFill>
            <a:latin typeface="+mn-lt"/>
            <a:cs typeface="Calibri"/>
          </a:endParaRPr>
        </a:p>
      </xdr:txBody>
    </xdr:sp>
    <xdr:clientData/>
  </xdr:twoCellAnchor>
  <xdr:twoCellAnchor>
    <xdr:from>
      <xdr:col>2</xdr:col>
      <xdr:colOff>533399</xdr:colOff>
      <xdr:row>12</xdr:row>
      <xdr:rowOff>171450</xdr:rowOff>
    </xdr:from>
    <xdr:to>
      <xdr:col>3</xdr:col>
      <xdr:colOff>485775</xdr:colOff>
      <xdr:row>14</xdr:row>
      <xdr:rowOff>121920</xdr:rowOff>
    </xdr:to>
    <xdr:sp macro="" textlink="">
      <xdr:nvSpPr>
        <xdr:cNvPr id="48" name="ZoneTexte 47">
          <a:extLst>
            <a:ext uri="{FF2B5EF4-FFF2-40B4-BE49-F238E27FC236}">
              <a16:creationId xmlns:a16="http://schemas.microsoft.com/office/drawing/2014/main" id="{B926C1E5-F47C-4291-AD9D-1D855DA357E5}"/>
            </a:ext>
          </a:extLst>
        </xdr:cNvPr>
        <xdr:cNvSpPr txBox="1"/>
      </xdr:nvSpPr>
      <xdr:spPr>
        <a:xfrm>
          <a:off x="2124074" y="2771775"/>
          <a:ext cx="714376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Série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 ES</a:t>
          </a:r>
          <a:endParaRPr lang="en-US" sz="1100" b="0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533399</xdr:colOff>
      <xdr:row>13</xdr:row>
      <xdr:rowOff>171450</xdr:rowOff>
    </xdr:from>
    <xdr:to>
      <xdr:col>3</xdr:col>
      <xdr:colOff>485775</xdr:colOff>
      <xdr:row>15</xdr:row>
      <xdr:rowOff>121920</xdr:rowOff>
    </xdr:to>
    <xdr:sp macro="" textlink="">
      <xdr:nvSpPr>
        <xdr:cNvPr id="49" name="ZoneTexte 48">
          <a:extLst>
            <a:ext uri="{FF2B5EF4-FFF2-40B4-BE49-F238E27FC236}">
              <a16:creationId xmlns:a16="http://schemas.microsoft.com/office/drawing/2014/main" id="{6D9AFA72-1296-4C5A-AB7B-C15063C0C1A8}"/>
            </a:ext>
          </a:extLst>
        </xdr:cNvPr>
        <xdr:cNvSpPr txBox="1"/>
      </xdr:nvSpPr>
      <xdr:spPr>
        <a:xfrm>
          <a:off x="2124074" y="2962275"/>
          <a:ext cx="714376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Série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 S</a:t>
          </a:r>
          <a:endParaRPr lang="en-US" sz="1100" b="0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47624</xdr:colOff>
      <xdr:row>11</xdr:row>
      <xdr:rowOff>171450</xdr:rowOff>
    </xdr:from>
    <xdr:to>
      <xdr:col>5</xdr:col>
      <xdr:colOff>590550</xdr:colOff>
      <xdr:row>13</xdr:row>
      <xdr:rowOff>121920</xdr:rowOff>
    </xdr:to>
    <xdr:sp macro="" textlink="">
      <xdr:nvSpPr>
        <xdr:cNvPr id="50" name="ZoneTexte 49">
          <a:extLst>
            <a:ext uri="{FF2B5EF4-FFF2-40B4-BE49-F238E27FC236}">
              <a16:creationId xmlns:a16="http://schemas.microsoft.com/office/drawing/2014/main" id="{8D0EB884-7EF5-4EF9-B0F6-39A16EE6D796}"/>
            </a:ext>
          </a:extLst>
        </xdr:cNvPr>
        <xdr:cNvSpPr txBox="1"/>
      </xdr:nvSpPr>
      <xdr:spPr>
        <a:xfrm>
          <a:off x="3162299" y="2581275"/>
          <a:ext cx="1304926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Voie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 technologique</a:t>
          </a:r>
          <a:endParaRPr lang="en-US" sz="1100" b="0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47624</xdr:colOff>
      <xdr:row>12</xdr:row>
      <xdr:rowOff>171450</xdr:rowOff>
    </xdr:from>
    <xdr:to>
      <xdr:col>5</xdr:col>
      <xdr:colOff>723900</xdr:colOff>
      <xdr:row>14</xdr:row>
      <xdr:rowOff>121920</xdr:rowOff>
    </xdr:to>
    <xdr:sp macro="" textlink="">
      <xdr:nvSpPr>
        <xdr:cNvPr id="51" name="ZoneTexte 50">
          <a:extLst>
            <a:ext uri="{FF2B5EF4-FFF2-40B4-BE49-F238E27FC236}">
              <a16:creationId xmlns:a16="http://schemas.microsoft.com/office/drawing/2014/main" id="{5014127E-FA33-4991-9F7E-0AA8354BD69A}"/>
            </a:ext>
          </a:extLst>
        </xdr:cNvPr>
        <xdr:cNvSpPr txBox="1"/>
      </xdr:nvSpPr>
      <xdr:spPr>
        <a:xfrm>
          <a:off x="3162299" y="2771775"/>
          <a:ext cx="1438276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Voie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 professionnelle</a:t>
          </a:r>
          <a:endParaRPr lang="en-US" sz="1100" b="0" i="0" u="none" strike="noStrike">
            <a:solidFill>
              <a:schemeClr val="bg1"/>
            </a:solidFill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4</xdr:col>
      <xdr:colOff>57149</xdr:colOff>
      <xdr:row>13</xdr:row>
      <xdr:rowOff>171450</xdr:rowOff>
    </xdr:from>
    <xdr:to>
      <xdr:col>5</xdr:col>
      <xdr:colOff>600075</xdr:colOff>
      <xdr:row>15</xdr:row>
      <xdr:rowOff>121920</xdr:rowOff>
    </xdr:to>
    <xdr:sp macro="" textlink="">
      <xdr:nvSpPr>
        <xdr:cNvPr id="52" name="ZoneTexte 51">
          <a:extLst>
            <a:ext uri="{FF2B5EF4-FFF2-40B4-BE49-F238E27FC236}">
              <a16:creationId xmlns:a16="http://schemas.microsoft.com/office/drawing/2014/main" id="{A8D07549-AB02-4084-9B8D-D78DCA992ADC}"/>
            </a:ext>
          </a:extLst>
        </xdr:cNvPr>
        <xdr:cNvSpPr txBox="1"/>
      </xdr:nvSpPr>
      <xdr:spPr>
        <a:xfrm>
          <a:off x="3171824" y="2962275"/>
          <a:ext cx="1304926" cy="33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Equivalences</a:t>
          </a:r>
        </a:p>
      </xdr:txBody>
    </xdr:sp>
    <xdr:clientData/>
  </xdr:twoCellAnchor>
  <xdr:twoCellAnchor editAs="oneCell">
    <xdr:from>
      <xdr:col>1</xdr:col>
      <xdr:colOff>131447</xdr:colOff>
      <xdr:row>20</xdr:row>
      <xdr:rowOff>102656</xdr:rowOff>
    </xdr:from>
    <xdr:to>
      <xdr:col>2</xdr:col>
      <xdr:colOff>173357</xdr:colOff>
      <xdr:row>25</xdr:row>
      <xdr:rowOff>3596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A0F2C7F0-0EDA-4917-BD41-6333D2E63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alphaModFix amt="85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76751">
          <a:off x="925197" y="4029073"/>
          <a:ext cx="895350" cy="825500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381001</xdr:colOff>
      <xdr:row>24</xdr:row>
      <xdr:rowOff>142876</xdr:rowOff>
    </xdr:from>
    <xdr:to>
      <xdr:col>2</xdr:col>
      <xdr:colOff>0</xdr:colOff>
      <xdr:row>26</xdr:row>
      <xdr:rowOff>171450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F13E7CD1-CE72-475F-A84D-22D99C748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5124451"/>
          <a:ext cx="447674" cy="44767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3</xdr:col>
      <xdr:colOff>409575</xdr:colOff>
      <xdr:row>19</xdr:row>
      <xdr:rowOff>142876</xdr:rowOff>
    </xdr:from>
    <xdr:to>
      <xdr:col>4</xdr:col>
      <xdr:colOff>668655</xdr:colOff>
      <xdr:row>25</xdr:row>
      <xdr:rowOff>38101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id="{7DB2CF90-9FCA-456B-B03A-4C9F5865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alphaModFix amt="85000"/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4076701"/>
          <a:ext cx="1021080" cy="103822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619126</xdr:colOff>
      <xdr:row>24</xdr:row>
      <xdr:rowOff>114301</xdr:rowOff>
    </xdr:from>
    <xdr:to>
      <xdr:col>4</xdr:col>
      <xdr:colOff>495300</xdr:colOff>
      <xdr:row>27</xdr:row>
      <xdr:rowOff>129540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BC3B32B7-CD5B-43E2-9839-954895B12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1" y="5095876"/>
          <a:ext cx="638174" cy="638174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351949</xdr:colOff>
      <xdr:row>28</xdr:row>
      <xdr:rowOff>38100</xdr:rowOff>
    </xdr:from>
    <xdr:to>
      <xdr:col>2</xdr:col>
      <xdr:colOff>54769</xdr:colOff>
      <xdr:row>30</xdr:row>
      <xdr:rowOff>95250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8F486671-EF7A-460B-BFBF-2CF29DE68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949" y="5829300"/>
          <a:ext cx="523875" cy="52387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49530</xdr:colOff>
      <xdr:row>31</xdr:row>
      <xdr:rowOff>139066</xdr:rowOff>
    </xdr:from>
    <xdr:to>
      <xdr:col>5</xdr:col>
      <xdr:colOff>723900</xdr:colOff>
      <xdr:row>42</xdr:row>
      <xdr:rowOff>114301</xdr:rowOff>
    </xdr:to>
    <xdr:sp macro="" textlink="">
      <xdr:nvSpPr>
        <xdr:cNvPr id="73" name="Rectangle : coins arrondis 72">
          <a:extLst>
            <a:ext uri="{FF2B5EF4-FFF2-40B4-BE49-F238E27FC236}">
              <a16:creationId xmlns:a16="http://schemas.microsoft.com/office/drawing/2014/main" id="{A215F4CF-16FE-4C9F-A927-4F856F9DAEFB}"/>
            </a:ext>
          </a:extLst>
        </xdr:cNvPr>
        <xdr:cNvSpPr/>
      </xdr:nvSpPr>
      <xdr:spPr>
        <a:xfrm>
          <a:off x="840105" y="6301741"/>
          <a:ext cx="3893820" cy="2042160"/>
        </a:xfrm>
        <a:prstGeom prst="roundRect">
          <a:avLst/>
        </a:prstGeom>
        <a:noFill/>
        <a:ln w="28575"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206163</xdr:colOff>
      <xdr:row>32</xdr:row>
      <xdr:rowOff>58420</xdr:rowOff>
    </xdr:from>
    <xdr:to>
      <xdr:col>5</xdr:col>
      <xdr:colOff>592878</xdr:colOff>
      <xdr:row>33</xdr:row>
      <xdr:rowOff>31751</xdr:rowOff>
    </xdr:to>
    <xdr:sp macro="" textlink="">
      <xdr:nvSpPr>
        <xdr:cNvPr id="74" name="Textbox 138">
          <a:extLst>
            <a:ext uri="{FF2B5EF4-FFF2-40B4-BE49-F238E27FC236}">
              <a16:creationId xmlns:a16="http://schemas.microsoft.com/office/drawing/2014/main" id="{1C1DCDAB-90B8-4393-947C-75CC6A22BC71}"/>
            </a:ext>
          </a:extLst>
        </xdr:cNvPr>
        <xdr:cNvSpPr txBox="1"/>
      </xdr:nvSpPr>
      <xdr:spPr>
        <a:xfrm>
          <a:off x="968163" y="6706870"/>
          <a:ext cx="3501390" cy="30670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 algn="ctr">
            <a:spcBef>
              <a:spcPts val="65"/>
            </a:spcBef>
          </a:pPr>
          <a:r>
            <a:rPr lang="fr-FR" sz="1200" b="1" spc="-1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Quelles</a:t>
          </a:r>
          <a:r>
            <a:rPr lang="fr-FR" sz="1200" b="1" spc="-10" baseline="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poursuites d'études </a:t>
          </a:r>
          <a:r>
            <a:rPr lang="fr-FR" sz="1200" b="1" spc="-1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après</a:t>
          </a:r>
          <a:r>
            <a:rPr lang="fr-FR" sz="1200" b="1" spc="-10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200" b="1" spc="-1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la</a:t>
          </a:r>
          <a:r>
            <a:rPr lang="fr-FR" sz="1200" b="1" spc="-10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200" b="1" spc="-1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licence</a:t>
          </a:r>
          <a:r>
            <a:rPr lang="fr-FR" sz="1200" b="1" spc="-10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</a:t>
          </a:r>
          <a:r>
            <a:rPr lang="fr-FR" sz="1200" b="1" spc="-60">
              <a:solidFill>
                <a:schemeClr val="accent1">
                  <a:lumMod val="40000"/>
                  <a:lumOff val="6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?</a:t>
          </a:r>
          <a:endParaRPr lang="fr-FR" sz="1200">
            <a:solidFill>
              <a:schemeClr val="accent1">
                <a:lumMod val="40000"/>
                <a:lumOff val="60000"/>
              </a:schemeClr>
            </a:solidFill>
            <a:effectLst/>
            <a:latin typeface="Arial MT"/>
            <a:ea typeface="Arial MT"/>
            <a:cs typeface="Arial MT"/>
          </a:endParaRPr>
        </a:p>
      </xdr:txBody>
    </xdr:sp>
    <xdr:clientData/>
  </xdr:twoCellAnchor>
  <xdr:twoCellAnchor>
    <xdr:from>
      <xdr:col>1</xdr:col>
      <xdr:colOff>53340</xdr:colOff>
      <xdr:row>42</xdr:row>
      <xdr:rowOff>167640</xdr:rowOff>
    </xdr:from>
    <xdr:to>
      <xdr:col>5</xdr:col>
      <xdr:colOff>723900</xdr:colOff>
      <xdr:row>52</xdr:row>
      <xdr:rowOff>140970</xdr:rowOff>
    </xdr:to>
    <xdr:sp macro="" textlink="">
      <xdr:nvSpPr>
        <xdr:cNvPr id="75" name="Rectangle : coins arrondis 74">
          <a:extLst>
            <a:ext uri="{FF2B5EF4-FFF2-40B4-BE49-F238E27FC236}">
              <a16:creationId xmlns:a16="http://schemas.microsoft.com/office/drawing/2014/main" id="{02059DB6-0D56-4C5C-BDEF-57164F2595D2}"/>
            </a:ext>
          </a:extLst>
        </xdr:cNvPr>
        <xdr:cNvSpPr/>
      </xdr:nvSpPr>
      <xdr:spPr>
        <a:xfrm>
          <a:off x="843915" y="8397240"/>
          <a:ext cx="3890010" cy="1802130"/>
        </a:xfrm>
        <a:prstGeom prst="roundRect">
          <a:avLst/>
        </a:prstGeom>
        <a:noFill/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353060</xdr:colOff>
      <xdr:row>43</xdr:row>
      <xdr:rowOff>50800</xdr:rowOff>
    </xdr:from>
    <xdr:to>
      <xdr:col>5</xdr:col>
      <xdr:colOff>747395</xdr:colOff>
      <xdr:row>44</xdr:row>
      <xdr:rowOff>142240</xdr:rowOff>
    </xdr:to>
    <xdr:sp macro="" textlink="">
      <xdr:nvSpPr>
        <xdr:cNvPr id="76" name="Textbox 138">
          <a:extLst>
            <a:ext uri="{FF2B5EF4-FFF2-40B4-BE49-F238E27FC236}">
              <a16:creationId xmlns:a16="http://schemas.microsoft.com/office/drawing/2014/main" id="{0E80709A-CAAF-4266-8EE3-9786244DE28E}"/>
            </a:ext>
          </a:extLst>
        </xdr:cNvPr>
        <xdr:cNvSpPr txBox="1"/>
      </xdr:nvSpPr>
      <xdr:spPr>
        <a:xfrm>
          <a:off x="1146810" y="8464550"/>
          <a:ext cx="3622252" cy="27135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/>
        <a:p>
          <a:pPr algn="ctr">
            <a:spcBef>
              <a:spcPts val="65"/>
            </a:spcBef>
          </a:pPr>
          <a:r>
            <a:rPr lang="fr-FR" sz="1600" b="1" spc="-10">
              <a:solidFill>
                <a:schemeClr val="accent2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Quel regard sur leur licence</a:t>
          </a:r>
          <a:r>
            <a:rPr lang="fr-FR" sz="1600" b="1" spc="-10" baseline="0">
              <a:solidFill>
                <a:schemeClr val="accent2">
                  <a:lumMod val="60000"/>
                  <a:lumOff val="40000"/>
                </a:schemeClr>
              </a:solidFill>
              <a:effectLst/>
              <a:latin typeface="Cambria" panose="02040503050406030204" pitchFamily="18" charset="0"/>
              <a:ea typeface="Arial MT"/>
              <a:cs typeface="Arial MT"/>
            </a:rPr>
            <a:t> ?</a:t>
          </a:r>
          <a:endParaRPr lang="fr-FR" sz="1600">
            <a:solidFill>
              <a:schemeClr val="accent2">
                <a:lumMod val="60000"/>
                <a:lumOff val="40000"/>
              </a:schemeClr>
            </a:solidFill>
            <a:effectLst/>
            <a:latin typeface="Arial MT"/>
            <a:ea typeface="Arial MT"/>
            <a:cs typeface="Arial MT"/>
          </a:endParaRPr>
        </a:p>
      </xdr:txBody>
    </xdr:sp>
    <xdr:clientData/>
  </xdr:twoCellAnchor>
  <xdr:twoCellAnchor>
    <xdr:from>
      <xdr:col>1</xdr:col>
      <xdr:colOff>180975</xdr:colOff>
      <xdr:row>33</xdr:row>
      <xdr:rowOff>15876</xdr:rowOff>
    </xdr:from>
    <xdr:to>
      <xdr:col>5</xdr:col>
      <xdr:colOff>539750</xdr:colOff>
      <xdr:row>38</xdr:row>
      <xdr:rowOff>169334</xdr:rowOff>
    </xdr:to>
    <xdr:graphicFrame macro="">
      <xdr:nvGraphicFramePr>
        <xdr:cNvPr id="82" name="Graphique 81">
          <a:extLst>
            <a:ext uri="{FF2B5EF4-FFF2-40B4-BE49-F238E27FC236}">
              <a16:creationId xmlns:a16="http://schemas.microsoft.com/office/drawing/2014/main" id="{7E99492E-9691-4CDB-B8A8-73DB6F30D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</xdr:col>
      <xdr:colOff>157904</xdr:colOff>
      <xdr:row>43</xdr:row>
      <xdr:rowOff>71543</xdr:rowOff>
    </xdr:from>
    <xdr:to>
      <xdr:col>1</xdr:col>
      <xdr:colOff>687493</xdr:colOff>
      <xdr:row>46</xdr:row>
      <xdr:rowOff>59274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8A96285C-8EC0-4770-8BA4-37D961769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duotone>
            <a:schemeClr val="accent2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artisticPhotocopy/>
                  </a14:imgEffect>
                  <a14:imgEffect>
                    <a14:colorTemperature colorTemp="112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654" y="8485293"/>
          <a:ext cx="529589" cy="520708"/>
        </a:xfrm>
        <a:prstGeom prst="rect">
          <a:avLst/>
        </a:prstGeom>
        <a:noFill/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6</xdr:col>
      <xdr:colOff>202143</xdr:colOff>
      <xdr:row>4</xdr:row>
      <xdr:rowOff>322792</xdr:rowOff>
    </xdr:from>
    <xdr:to>
      <xdr:col>6</xdr:col>
      <xdr:colOff>723900</xdr:colOff>
      <xdr:row>4</xdr:row>
      <xdr:rowOff>323850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1EFDF99E-0E1D-4E3D-8AAC-C703F2756991}"/>
            </a:ext>
          </a:extLst>
        </xdr:cNvPr>
        <xdr:cNvCxnSpPr/>
      </xdr:nvCxnSpPr>
      <xdr:spPr>
        <a:xfrm flipH="1" flipV="1">
          <a:off x="4840818" y="1084792"/>
          <a:ext cx="521757" cy="1058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E5C09C5-C726-46E7-A2EA-F6BA027712C7}" name="t_base" displayName="t_base" ref="A2:BM26" totalsRowShown="0" headerRowDxfId="68" dataDxfId="67" dataCellStyle="Pourcentage">
  <autoFilter ref="A2:BM26" xr:uid="{6E5C09C5-C726-46E7-A2EA-F6BA027712C7}"/>
  <tableColumns count="65">
    <tableColumn id="1" xr3:uid="{6ACA5168-8782-4F9A-8FD8-DFBDF8866B39}" name="Spécialité" dataDxfId="66"/>
    <tableColumn id="2" xr3:uid="{2C5D3F4D-D0C8-4CA6-A22B-FF5C98D1E256}" name="Infographie" dataDxfId="65"/>
    <tableColumn id="3" xr3:uid="{6817D34E-571F-4572-9319-FD7B10DA7327}" name="nombre d'inscrits en 3e année" dataDxfId="64"/>
    <tableColumn id="4" xr3:uid="{76FED190-535B-43A5-BAD1-56D1ADDCE5C0}" name="Part d'étudiantes" dataDxfId="63"/>
    <tableColumn id="5" xr3:uid="{92218DC8-BF06-44E2-869D-75938D1D8D14}" name="Part d'étudiants" dataDxfId="62"/>
    <tableColumn id="6" xr3:uid="{496AD359-E944-41A3-A560-D651A866BE14}" name="taux de réussite" dataDxfId="61"/>
    <tableColumn id="7" xr3:uid="{E6A095DA-8C92-4CF5-B635-3059D025BA4F}" name="série L" dataDxfId="60"/>
    <tableColumn id="8" xr3:uid="{A0515F3E-E910-4DA8-B4B0-022AB7C7C0A0}" name="série ES" dataDxfId="59"/>
    <tableColumn id="9" xr3:uid="{5BC86DE8-7EC8-47C6-B58F-AD002F2CCD1C}" name="série S" dataDxfId="58"/>
    <tableColumn id="10" xr3:uid="{4C821752-98B0-4E8D-AD3B-80F546BBD8F2}" name="voie techno" dataDxfId="57"/>
    <tableColumn id="11" xr3:uid="{0496E9A1-2834-429C-A480-497B792A744D}" name="voie pro" dataDxfId="56"/>
    <tableColumn id="12" xr3:uid="{49502C4F-0158-4824-8D1B-598E70A1CC12}" name="équivalences ou internat." dataDxfId="55"/>
    <tableColumn id="13" xr3:uid="{F207755B-A144-4C0F-A270-6B2E4289C112}" name="Répondants" dataDxfId="54"/>
    <tableColumn id="14" xr3:uid="{DA0971CB-F516-4538-8C46-B4EAB6396776}" name="taux de réponse" dataDxfId="53"/>
    <tableColumn id="15" xr3:uid="{05F6ADA0-CBAD-4938-9BA8-781AC2F08D3B}" name="poursuites d'études" dataDxfId="52"/>
    <tableColumn id="16" xr3:uid="{5FFC00A5-EB84-4A2C-B30B-C983FFEA5629}" name="césure" dataDxfId="51"/>
    <tableColumn id="17" xr3:uid="{EC9926F4-85BE-4A76-BE07-47BBECAF211D}" name="en emploi" dataDxfId="50"/>
    <tableColumn id="18" xr3:uid="{3F69AA64-84ED-44D7-A499-3A29B8428D7E}" name="en recherche" dataDxfId="49"/>
    <tableColumn id="19" xr3:uid="{F54B03F4-65C6-40AE-BC15-6A5FC9E2EF91}" name="inactifs" dataDxfId="48"/>
    <tableColumn id="20" xr3:uid="{CA62B383-F7A1-4D61-9637-8D5D87774A77}" name="master" dataDxfId="47"/>
    <tableColumn id="21" xr3:uid="{732C52E1-C352-4A2D-B3F8-B43D744D49FD}" name="master MEEF" dataDxfId="46"/>
    <tableColumn id="22" xr3:uid="{821BE4DA-0DE4-4725-A72D-454395FE0983}" name="licence" dataDxfId="45"/>
    <tableColumn id="23" xr3:uid="{0E37F578-9176-4E84-ABEE-2642DB05DDC5}" name="autre diplôme" dataDxfId="44"/>
    <tableColumn id="24" xr3:uid="{3480A54E-D991-42B2-964B-ECCDA144B094}" name="master2" dataDxfId="43" dataCellStyle="Pourcentage">
      <calculatedColumnFormula>T3/SUM($T3:$W3)</calculatedColumnFormula>
    </tableColumn>
    <tableColumn id="25" xr3:uid="{7459B46F-7935-4003-8BAE-03ACD88D8E92}" name="master MEEF2" dataDxfId="42" dataCellStyle="Pourcentage">
      <calculatedColumnFormula>U3/SUM($T3:$W3)</calculatedColumnFormula>
    </tableColumn>
    <tableColumn id="26" xr3:uid="{C1F306EA-9931-42E9-A8D0-6EA95FB1BB9A}" name="licence2" dataDxfId="41" dataCellStyle="Pourcentage">
      <calculatedColumnFormula>V3/SUM($T3:$W3)</calculatedColumnFormula>
    </tableColumn>
    <tableColumn id="27" xr3:uid="{6FE74057-CE04-45DE-B19A-E108E4500643}" name="autre diplôme2" dataDxfId="40" dataCellStyle="Pourcentage">
      <calculatedColumnFormula>W3/SUM($T3:$W3)</calculatedColumnFormula>
    </tableColumn>
    <tableColumn id="67" xr3:uid="{511DA755-3831-40BB-832B-DEDA8663F18B}" name="lettres, sciences du langage, arts" dataDxfId="39" dataCellStyle="Pourcentage"/>
    <tableColumn id="66" xr3:uid="{433A47D4-489B-45A9-9EA7-E84F7302335F}" name="langues" dataDxfId="38" dataCellStyle="Pourcentage"/>
    <tableColumn id="65" xr3:uid="{6FA44263-2F80-4C89-8E1C-DEA5BAB15237}" name="sciences humaines et sociales" dataDxfId="37" dataCellStyle="Pourcentage"/>
    <tableColumn id="64" xr3:uid="{0999DD2A-4051-4E7C-8EC3-8FCB13C5BEF6}" name="Sciences économiques, gestion (hors AES)" dataDxfId="36" dataCellStyle="Pourcentage"/>
    <tableColumn id="63" xr3:uid="{7886E62F-1BF4-4B4D-B311-F127D1826D7B}" name="droit, sciences politiques" dataDxfId="35" dataCellStyle="Pourcentage"/>
    <tableColumn id="62" xr3:uid="{24D08BA8-6E12-4F9B-A658-FA0BE0E5955B}" name="sciences de la vie, santé, terre, univers" dataDxfId="34" dataCellStyle="Pourcentage"/>
    <tableColumn id="61" xr3:uid="{381B005A-A245-49F3-A09F-C92F2634078D}" name="sciences fondamentales et applications" dataDxfId="33" dataCellStyle="Pourcentage"/>
    <tableColumn id="60" xr3:uid="{87C8802C-6560-4A6E-ACEC-A4BC2BD6A611}" name="STAPS" dataDxfId="32" dataCellStyle="Pourcentage"/>
    <tableColumn id="28" xr3:uid="{CCF263E0-AFBC-48C3-BEFA-318D66B960E0}" name="lettres, sciences du langage, arts2" dataDxfId="31"/>
    <tableColumn id="56" xr3:uid="{88AB1D05-764A-4DB8-9195-421F65D46B83}" name="langues3" dataDxfId="30">
      <calculatedColumnFormula>t_base[[#This Row],[Langues2]]</calculatedColumnFormula>
    </tableColumn>
    <tableColumn id="53" xr3:uid="{88ACFFA4-BE19-4C0E-896A-B5FB5177C228}" name="sciences humaines et sociales4" dataDxfId="29">
      <calculatedColumnFormula>t_base[[#This Row],[Sc. Humaines et sociales]]</calculatedColumnFormula>
    </tableColumn>
    <tableColumn id="52" xr3:uid="{877D92C0-B338-4440-B50A-457A0DFB4E6C}" name="Sciences économiques, gestion (hors AES)5" dataDxfId="28">
      <calculatedColumnFormula>t_base[[#This Row],[Droit
SC. Po]]+t_base[[#This Row],[Sc. Éco gestion (hors AES)]]</calculatedColumnFormula>
    </tableColumn>
    <tableColumn id="54" xr3:uid="{16291B71-366B-4952-B824-47FBC6D252CC}" name="droit, sciences politiques6" dataDxfId="27">
      <calculatedColumnFormula>t_base[[#This Row],[Pluri Droit SC. Po AES]]</calculatedColumnFormula>
    </tableColumn>
    <tableColumn id="55" xr3:uid="{8DB7FC1C-C0D9-4347-813C-7234A5BD9E61}" name="sciences de la vie, santé, terre, univers7" dataDxfId="26">
      <calculatedColumnFormula>t_base[[#This Row],[Sc. Vie, santé, terre, univers2]]</calculatedColumnFormula>
    </tableColumn>
    <tableColumn id="57" xr3:uid="{8E8E0870-8EAD-4217-BC22-1E79C9AE938C}" name="sciences fondamentales et applications8" dataDxfId="25">
      <calculatedColumnFormula>t_base[[#This Row],[Sc. fondamentales et app.]]</calculatedColumnFormula>
    </tableColumn>
    <tableColumn id="58" xr3:uid="{BD564C4C-D038-4B65-804C-0D2FA01C799A}" name="STAPS9" dataDxfId="24">
      <calculatedColumnFormula>t_base[[#This Row],[STAPS2]]</calculatedColumnFormula>
    </tableColumn>
    <tableColumn id="51" xr3:uid="{23F56C7A-D379-4A36-9B0D-7635AA1F8F0E}" name="Droit_x000a_SC. Po" dataDxfId="23"/>
    <tableColumn id="29" xr3:uid="{8550D823-B938-4F6E-B22E-BC4B48728C22}" name="Langues2" dataDxfId="22"/>
    <tableColumn id="30" xr3:uid="{325C44CD-D7B7-4803-9F0B-0011E06C7294}" name="Lettres_x000a_sc. Lang._x000a_Arts" dataDxfId="21"/>
    <tableColumn id="31" xr3:uid="{30866155-D22A-4F55-9512-52A26E1B8862}" name="Pluri Droit SC. Po AES" dataDxfId="20"/>
    <tableColumn id="32" xr3:uid="{DA3410AC-92FE-4E78-B1E0-746C95C1FFA5}" name="Pluri Lettres, langues, sc. Humaines" dataDxfId="19"/>
    <tableColumn id="33" xr3:uid="{8ADC667A-530D-4525-AB80-9021FE52B583}" name="Pluri sciences" dataDxfId="18"/>
    <tableColumn id="34" xr3:uid="{D78F92CB-EE8B-4A81-88F7-714602D70401}" name="Sc. Vie, santé, terre, univers2" dataDxfId="17"/>
    <tableColumn id="35" xr3:uid="{5D6D4F4A-9DF4-4186-A34F-170D48733459}" name="Sc. Éco gestion (hors AES)" dataDxfId="16"/>
    <tableColumn id="49" xr3:uid="{83CB9AF4-8CE7-4B3C-9312-C3F66D3C81AD}" name="Sc. fondamentales et app." dataDxfId="15"/>
    <tableColumn id="48" xr3:uid="{DD6AC1EB-63FF-418E-AA2D-C412AB1F281B}" name="Sc. Humaines et sociales" dataDxfId="14"/>
    <tableColumn id="36" xr3:uid="{D896C64C-ADC7-4467-A498-8E1997ACCDE0}" name="STAPS2" dataDxfId="13"/>
    <tableColumn id="37" xr3:uid="{6A6DD4CA-5209-4D04-9CFB-17CF92D67C81}" name="satisfaction" dataDxfId="12" dataCellStyle="Pourcentage"/>
    <tableColumn id="38" xr3:uid="{A2EEB9D7-7C52-4FB3-818D-2714C7941A54}" name="travail en équipe"/>
    <tableColumn id="39" xr3:uid="{5D3DDBED-2281-4F0A-9701-03A814168295}" name="travail en autonomie" dataDxfId="11" dataCellStyle="Pourcentage"/>
    <tableColumn id="40" xr3:uid="{CFF4B0EC-DE68-4A08-9983-65F4CDC9AB85}" name="savoir prendre du recul" dataDxfId="10" dataCellStyle="Pourcentage"/>
    <tableColumn id="41" xr3:uid="{F626CA1F-9A2D-4859-A9B4-07A872203974}" name="utilisation outils numériques" dataDxfId="9" dataCellStyle="Pourcentage"/>
    <tableColumn id="42" xr3:uid="{4141DB0A-9449-4E4F-90D3-B1DBAE9B5F61}" name="identification des ressources spécialisées - documentation" dataDxfId="8" dataCellStyle="Pourcentage"/>
    <tableColumn id="43" xr3:uid="{8DB5A454-5685-4A48-8727-1C1F9F1D4A23}" name="Analyse et synthèse de données" dataDxfId="7" dataCellStyle="Pourcentage"/>
    <tableColumn id="44" xr3:uid="{3A59CE42-17B0-404E-BB9E-89DA0D2FC406}" name="développer un esprit critique, argumentaire"/>
    <tableColumn id="45" xr3:uid="{505D4759-D831-43A9-BF4F-5D159E8F312B}" name="utilisation registres langue française" dataDxfId="6" dataCellStyle="Pourcentage"/>
    <tableColumn id="46" xr3:uid="{941AF306-740F-4426-B1DB-5000E30735CF}" name="expression en LVE" dataDxfId="5" dataCellStyle="Pourcentage"/>
    <tableColumn id="47" xr3:uid="{32150358-2F5E-4F12-AE4F-7C50C00DEF68}" name="se caractériser; se valoriser" dataDxfId="4" dataCellStyle="Pourcentag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CE1664B-6875-45DA-B7C2-D816A1C40EF0}" name="Tableau6" displayName="Tableau6" ref="A1:B5" totalsRowShown="0" headerRowDxfId="3" dataDxfId="2">
  <autoFilter ref="A1:B5" xr:uid="{7CE1664B-6875-45DA-B7C2-D816A1C40EF0}"/>
  <tableColumns count="2">
    <tableColumn id="1" xr3:uid="{CF39D66A-455F-4DFF-92BC-426BC3803C8E}" name="poursuite" dataDxfId="1"/>
    <tableColumn id="2" xr3:uid="{41567489-4CF4-482F-AA57-F245F1A3ADAB}" name="taux" dataDxfId="0" dataCellStyle="Pourcentage">
      <calculatedColumnFormula>_xlfn.XLOOKUP(Infographies!B5,'base infographies'!A:A,'base infographies'!X:X)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5A06-CCA6-4DBA-BF80-D0FFADD3D93A}">
  <dimension ref="A1:BM26"/>
  <sheetViews>
    <sheetView zoomScaleNormal="100" workbookViewId="0">
      <pane xSplit="1" topLeftCell="G1" activePane="topRight" state="frozen"/>
      <selection activeCell="B5" sqref="B5:F5"/>
      <selection pane="topRight" activeCell="B5" sqref="B5:F5"/>
    </sheetView>
  </sheetViews>
  <sheetFormatPr baseColWidth="10" defaultColWidth="11.42578125" defaultRowHeight="12.75" x14ac:dyDescent="0.2"/>
  <cols>
    <col min="1" max="1" width="39.42578125" style="1" customWidth="1"/>
    <col min="2" max="2" width="11" style="1" customWidth="1"/>
    <col min="3" max="3" width="11.42578125" style="1" customWidth="1"/>
    <col min="4" max="4" width="11" style="1" customWidth="1"/>
    <col min="5" max="5" width="10.28515625" style="1" customWidth="1"/>
    <col min="6" max="6" width="9.140625" style="1" customWidth="1"/>
    <col min="7" max="11" width="7.7109375" style="1" customWidth="1"/>
    <col min="12" max="12" width="11.140625" style="1" customWidth="1"/>
    <col min="13" max="13" width="10.7109375" style="1" customWidth="1"/>
    <col min="14" max="14" width="7.7109375" style="2" customWidth="1"/>
    <col min="15" max="15" width="9.140625" style="1" customWidth="1"/>
    <col min="16" max="16" width="8.85546875" style="2" customWidth="1"/>
    <col min="17" max="17" width="8.140625" style="2" customWidth="1"/>
    <col min="18" max="18" width="9.7109375" style="2" customWidth="1"/>
    <col min="19" max="19" width="7.28515625" style="2" customWidth="1"/>
    <col min="20" max="20" width="7.85546875" style="1" hidden="1" customWidth="1"/>
    <col min="21" max="21" width="8.5703125" style="1" hidden="1" customWidth="1"/>
    <col min="22" max="22" width="6.7109375" style="1" hidden="1" customWidth="1"/>
    <col min="23" max="23" width="7.7109375" style="1" hidden="1" customWidth="1"/>
    <col min="24" max="24" width="13.7109375" style="1" customWidth="1"/>
    <col min="25" max="25" width="8.28515625" style="1" customWidth="1"/>
    <col min="26" max="26" width="7.85546875" style="1" customWidth="1"/>
    <col min="27" max="35" width="8.85546875" style="1" customWidth="1"/>
    <col min="36" max="36" width="11.28515625" style="1" hidden="1" customWidth="1"/>
    <col min="37" max="37" width="8.28515625" style="1" hidden="1" customWidth="1"/>
    <col min="38" max="38" width="9.140625" style="1" hidden="1" customWidth="1"/>
    <col min="39" max="39" width="11.28515625" style="1" hidden="1" customWidth="1"/>
    <col min="40" max="40" width="9.7109375" style="1" hidden="1" customWidth="1"/>
    <col min="41" max="43" width="8.42578125" style="1" hidden="1" customWidth="1"/>
    <col min="44" max="44" width="7" style="1" hidden="1" customWidth="1"/>
    <col min="45" max="45" width="7.85546875" style="1" hidden="1" customWidth="1"/>
    <col min="46" max="46" width="8" style="1" hidden="1" customWidth="1"/>
    <col min="47" max="47" width="9.7109375" style="1" hidden="1" customWidth="1"/>
    <col min="48" max="48" width="11.85546875" style="1" hidden="1" customWidth="1"/>
    <col min="49" max="49" width="9" style="1" hidden="1" customWidth="1"/>
    <col min="50" max="50" width="9.7109375" style="1" hidden="1" customWidth="1"/>
    <col min="51" max="53" width="12.7109375" style="1" hidden="1" customWidth="1"/>
    <col min="54" max="54" width="12.42578125" style="1" hidden="1" customWidth="1"/>
    <col min="55" max="55" width="10.85546875" style="1" customWidth="1"/>
    <col min="56" max="58" width="9.7109375" style="1" customWidth="1"/>
    <col min="59" max="59" width="10.85546875" style="1" customWidth="1"/>
    <col min="60" max="60" width="13" style="1" customWidth="1"/>
    <col min="61" max="61" width="11.85546875" style="1" customWidth="1"/>
    <col min="62" max="62" width="13.140625" style="1" customWidth="1"/>
    <col min="63" max="63" width="14" style="1" customWidth="1"/>
    <col min="64" max="64" width="10.85546875" style="1" customWidth="1"/>
    <col min="65" max="65" width="12.7109375" style="1" customWidth="1"/>
    <col min="66" max="16384" width="11.42578125" style="1"/>
  </cols>
  <sheetData>
    <row r="1" spans="1:65" ht="14.45" customHeight="1" x14ac:dyDescent="0.2">
      <c r="B1" s="4"/>
      <c r="C1" s="6"/>
      <c r="D1" s="157" t="s">
        <v>25</v>
      </c>
      <c r="E1" s="158"/>
      <c r="F1" s="7"/>
      <c r="G1" s="159" t="s">
        <v>29</v>
      </c>
      <c r="H1" s="160"/>
      <c r="I1" s="160"/>
      <c r="J1" s="160"/>
      <c r="K1" s="160"/>
      <c r="L1" s="161"/>
      <c r="M1" s="5"/>
      <c r="N1" s="5"/>
      <c r="O1" s="162" t="s">
        <v>45</v>
      </c>
      <c r="P1" s="163"/>
      <c r="Q1" s="163"/>
      <c r="R1" s="163"/>
      <c r="S1" s="164"/>
      <c r="T1" s="165" t="s">
        <v>63</v>
      </c>
      <c r="U1" s="166"/>
      <c r="V1" s="166"/>
      <c r="W1" s="167"/>
      <c r="X1" s="165" t="s">
        <v>64</v>
      </c>
      <c r="Y1" s="166"/>
      <c r="Z1" s="166"/>
      <c r="AA1" s="167"/>
      <c r="AB1" s="168" t="s">
        <v>65</v>
      </c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70"/>
      <c r="BC1" s="42"/>
      <c r="BD1" s="154" t="s">
        <v>66</v>
      </c>
      <c r="BE1" s="155"/>
      <c r="BF1" s="155"/>
      <c r="BG1" s="155"/>
      <c r="BH1" s="155"/>
      <c r="BI1" s="155"/>
      <c r="BJ1" s="155"/>
      <c r="BK1" s="155"/>
      <c r="BL1" s="155"/>
      <c r="BM1" s="156"/>
    </row>
    <row r="2" spans="1:65" s="66" customFormat="1" ht="69.75" customHeight="1" x14ac:dyDescent="0.25">
      <c r="A2" s="59" t="s">
        <v>51</v>
      </c>
      <c r="B2" s="60" t="s">
        <v>0</v>
      </c>
      <c r="C2" s="61" t="s">
        <v>1</v>
      </c>
      <c r="D2" s="62" t="s">
        <v>26</v>
      </c>
      <c r="E2" s="62" t="s">
        <v>36</v>
      </c>
      <c r="F2" s="63" t="s">
        <v>28</v>
      </c>
      <c r="G2" s="64" t="s">
        <v>30</v>
      </c>
      <c r="H2" s="64" t="s">
        <v>31</v>
      </c>
      <c r="I2" s="64" t="s">
        <v>32</v>
      </c>
      <c r="J2" s="64" t="s">
        <v>34</v>
      </c>
      <c r="K2" s="64" t="s">
        <v>35</v>
      </c>
      <c r="L2" s="64" t="s">
        <v>33</v>
      </c>
      <c r="M2" s="60" t="s">
        <v>38</v>
      </c>
      <c r="N2" s="60" t="s">
        <v>37</v>
      </c>
      <c r="O2" s="61" t="s">
        <v>40</v>
      </c>
      <c r="P2" s="61" t="s">
        <v>41</v>
      </c>
      <c r="Q2" s="61" t="s">
        <v>42</v>
      </c>
      <c r="R2" s="61" t="s">
        <v>43</v>
      </c>
      <c r="S2" s="61" t="s">
        <v>44</v>
      </c>
      <c r="T2" s="80" t="s">
        <v>47</v>
      </c>
      <c r="U2" s="80" t="s">
        <v>48</v>
      </c>
      <c r="V2" s="80" t="s">
        <v>49</v>
      </c>
      <c r="W2" s="80" t="s">
        <v>50</v>
      </c>
      <c r="X2" s="65" t="s">
        <v>68</v>
      </c>
      <c r="Y2" s="65" t="s">
        <v>69</v>
      </c>
      <c r="Z2" s="65" t="s">
        <v>70</v>
      </c>
      <c r="AA2" s="65" t="s">
        <v>71</v>
      </c>
      <c r="AB2" s="85" t="s">
        <v>88</v>
      </c>
      <c r="AC2" s="85" t="s">
        <v>89</v>
      </c>
      <c r="AD2" s="85" t="s">
        <v>90</v>
      </c>
      <c r="AE2" s="85" t="s">
        <v>91</v>
      </c>
      <c r="AF2" s="85" t="s">
        <v>92</v>
      </c>
      <c r="AG2" s="85" t="s">
        <v>94</v>
      </c>
      <c r="AH2" s="85" t="s">
        <v>93</v>
      </c>
      <c r="AI2" s="85" t="s">
        <v>24</v>
      </c>
      <c r="AJ2" s="87" t="s">
        <v>96</v>
      </c>
      <c r="AK2" s="76" t="s">
        <v>97</v>
      </c>
      <c r="AL2" s="76" t="s">
        <v>98</v>
      </c>
      <c r="AM2" s="76" t="s">
        <v>99</v>
      </c>
      <c r="AN2" s="76" t="s">
        <v>100</v>
      </c>
      <c r="AO2" s="76" t="s">
        <v>101</v>
      </c>
      <c r="AP2" s="76" t="s">
        <v>102</v>
      </c>
      <c r="AQ2" s="76" t="s">
        <v>103</v>
      </c>
      <c r="AR2" s="89" t="s">
        <v>78</v>
      </c>
      <c r="AS2" s="89" t="s">
        <v>79</v>
      </c>
      <c r="AT2" s="89" t="s">
        <v>82</v>
      </c>
      <c r="AU2" s="89" t="s">
        <v>80</v>
      </c>
      <c r="AV2" s="89" t="s">
        <v>81</v>
      </c>
      <c r="AW2" s="89" t="s">
        <v>83</v>
      </c>
      <c r="AX2" s="89" t="s">
        <v>87</v>
      </c>
      <c r="AY2" s="89" t="s">
        <v>84</v>
      </c>
      <c r="AZ2" s="89" t="s">
        <v>85</v>
      </c>
      <c r="BA2" s="89" t="s">
        <v>86</v>
      </c>
      <c r="BB2" s="89" t="s">
        <v>95</v>
      </c>
      <c r="BC2" s="64" t="s">
        <v>52</v>
      </c>
      <c r="BD2" s="64" t="s">
        <v>53</v>
      </c>
      <c r="BE2" s="64" t="s">
        <v>54</v>
      </c>
      <c r="BF2" s="64" t="s">
        <v>55</v>
      </c>
      <c r="BG2" s="64" t="s">
        <v>56</v>
      </c>
      <c r="BH2" s="64" t="s">
        <v>57</v>
      </c>
      <c r="BI2" s="64" t="s">
        <v>58</v>
      </c>
      <c r="BJ2" s="64" t="s">
        <v>59</v>
      </c>
      <c r="BK2" s="64" t="s">
        <v>60</v>
      </c>
      <c r="BL2" s="64" t="s">
        <v>61</v>
      </c>
      <c r="BM2" s="64" t="s">
        <v>62</v>
      </c>
    </row>
    <row r="3" spans="1:65" x14ac:dyDescent="0.2">
      <c r="A3" s="1" t="s">
        <v>2</v>
      </c>
      <c r="B3" s="8" t="s">
        <v>39</v>
      </c>
      <c r="C3" s="11">
        <v>164</v>
      </c>
      <c r="D3" s="14">
        <v>0.68292682926829273</v>
      </c>
      <c r="E3" s="15">
        <v>0.31707317073170732</v>
      </c>
      <c r="F3" s="68">
        <v>0.59099999999999997</v>
      </c>
      <c r="G3" s="20">
        <v>3.048780487804878E-2</v>
      </c>
      <c r="H3" s="21">
        <v>0.4451219512195122</v>
      </c>
      <c r="I3" s="21">
        <v>0.12804878048780488</v>
      </c>
      <c r="J3" s="21">
        <v>7.926829268292683E-2</v>
      </c>
      <c r="K3" s="21">
        <v>2.4390243902439025E-2</v>
      </c>
      <c r="L3" s="22">
        <v>0.29268292682926828</v>
      </c>
      <c r="M3" s="27">
        <v>83</v>
      </c>
      <c r="N3" s="28">
        <v>0.64341085271317833</v>
      </c>
      <c r="O3" s="32">
        <v>0.6987951807228916</v>
      </c>
      <c r="P3" s="33">
        <v>7.2289156626506021E-2</v>
      </c>
      <c r="Q3" s="33">
        <v>0.18072289156626506</v>
      </c>
      <c r="R3" s="33">
        <v>3.614457831325301E-2</v>
      </c>
      <c r="S3" s="34">
        <v>1.2048192771084338E-2</v>
      </c>
      <c r="T3" s="81">
        <v>48</v>
      </c>
      <c r="U3" s="77">
        <v>3</v>
      </c>
      <c r="V3" s="77"/>
      <c r="W3" s="77">
        <v>7</v>
      </c>
      <c r="X3" s="38">
        <f t="shared" ref="X3:X26" si="0">T3/SUM($T3:$W3)</f>
        <v>0.82758620689655171</v>
      </c>
      <c r="Y3" s="38">
        <f t="shared" ref="Y3:Y26" si="1">U3/SUM($T3:$W3)</f>
        <v>5.1724137931034482E-2</v>
      </c>
      <c r="Z3" s="38">
        <f t="shared" ref="Z3:Z26" si="2">V3/SUM($T3:$W3)</f>
        <v>0</v>
      </c>
      <c r="AA3" s="39">
        <f t="shared" ref="AA3:AA26" si="3">W3/SUM($T3:$W3)</f>
        <v>0.1206896551724138</v>
      </c>
      <c r="AB3" s="86">
        <v>0</v>
      </c>
      <c r="AC3" s="86">
        <v>0</v>
      </c>
      <c r="AD3" s="86">
        <v>2.0408163265306121E-2</v>
      </c>
      <c r="AE3" s="86">
        <v>0.83673469387755106</v>
      </c>
      <c r="AF3" s="86">
        <v>0.14285714285714285</v>
      </c>
      <c r="AG3" s="86">
        <v>0</v>
      </c>
      <c r="AH3" s="86">
        <v>0</v>
      </c>
      <c r="AI3" s="86">
        <v>0</v>
      </c>
      <c r="AJ3" s="82">
        <f>t_base[[#This Row],[Lettres
sc. Lang.
Arts]]+t_base[[#This Row],[Pluri Lettres, langues, sc. Humaines]]</f>
        <v>0</v>
      </c>
      <c r="AK3" s="77">
        <f>t_base[[#This Row],[Langues2]]</f>
        <v>0</v>
      </c>
      <c r="AL3" s="77">
        <f>t_base[[#This Row],[Sc. Humaines et sociales]]</f>
        <v>2</v>
      </c>
      <c r="AM3" s="77">
        <f>t_base[[#This Row],[Droit
SC. Po]]+t_base[[#This Row],[Sc. Éco gestion (hors AES)]]</f>
        <v>82</v>
      </c>
      <c r="AN3" s="77">
        <f>t_base[[#This Row],[Pluri Droit SC. Po AES]]</f>
        <v>14</v>
      </c>
      <c r="AO3" s="77">
        <f>t_base[[#This Row],[Sc. Vie, santé, terre, univers2]]</f>
        <v>0</v>
      </c>
      <c r="AP3" s="77">
        <f>t_base[[#This Row],[Sc. fondamentales et app.]]</f>
        <v>0</v>
      </c>
      <c r="AQ3" s="77">
        <f>t_base[[#This Row],[STAPS2]]</f>
        <v>0</v>
      </c>
      <c r="AR3" s="90">
        <v>29</v>
      </c>
      <c r="AS3" s="90"/>
      <c r="AT3" s="90"/>
      <c r="AU3" s="90">
        <v>14</v>
      </c>
      <c r="AV3" s="90"/>
      <c r="AW3" s="90"/>
      <c r="AX3" s="90"/>
      <c r="AY3" s="90">
        <v>53</v>
      </c>
      <c r="AZ3" s="90"/>
      <c r="BA3" s="90">
        <v>2</v>
      </c>
      <c r="BB3" s="91"/>
      <c r="BC3" s="43">
        <v>0.8</v>
      </c>
      <c r="BD3" s="45">
        <v>0.74025974025974028</v>
      </c>
      <c r="BE3" s="46">
        <v>0.92</v>
      </c>
      <c r="BF3" s="46">
        <v>0.84</v>
      </c>
      <c r="BG3" s="45">
        <v>0.7466666666666667</v>
      </c>
      <c r="BH3" s="45">
        <v>0.82432432432432434</v>
      </c>
      <c r="BI3" s="46">
        <v>0.82666666666666666</v>
      </c>
      <c r="BJ3" s="45">
        <v>0.79729729729729726</v>
      </c>
      <c r="BK3" s="45">
        <v>0.73972602739726023</v>
      </c>
      <c r="BL3" s="45">
        <v>0.64383561643835618</v>
      </c>
      <c r="BM3" s="45">
        <v>0.79166666666666663</v>
      </c>
    </row>
    <row r="4" spans="1:65" x14ac:dyDescent="0.2">
      <c r="A4" s="1" t="s">
        <v>3</v>
      </c>
      <c r="B4" s="9" t="s">
        <v>39</v>
      </c>
      <c r="C4" s="12">
        <v>30</v>
      </c>
      <c r="D4" s="16">
        <v>0.8</v>
      </c>
      <c r="E4" s="17">
        <v>0.2</v>
      </c>
      <c r="F4" s="75">
        <v>0.93300000000000005</v>
      </c>
      <c r="G4" s="23">
        <v>0.6</v>
      </c>
      <c r="H4" s="24">
        <v>6.6666666666666666E-2</v>
      </c>
      <c r="I4" s="24">
        <v>0.1</v>
      </c>
      <c r="J4" s="24">
        <v>0.16666666666666666</v>
      </c>
      <c r="K4" s="24">
        <v>3.3333333333333333E-2</v>
      </c>
      <c r="L4" s="25">
        <v>3.3333333333333333E-2</v>
      </c>
      <c r="M4" s="29">
        <v>19</v>
      </c>
      <c r="N4" s="30">
        <v>0.6333333333333333</v>
      </c>
      <c r="O4" s="35">
        <v>0.52631578947368418</v>
      </c>
      <c r="P4" s="36">
        <v>0.15789473684210525</v>
      </c>
      <c r="Q4" s="36">
        <v>0.15789473684210525</v>
      </c>
      <c r="R4" s="36">
        <v>5.2631578947368418E-2</v>
      </c>
      <c r="S4" s="37">
        <v>0.10526315789473684</v>
      </c>
      <c r="T4" s="82">
        <v>7</v>
      </c>
      <c r="U4" s="78"/>
      <c r="V4" s="78"/>
      <c r="W4" s="78">
        <v>3</v>
      </c>
      <c r="X4" s="40">
        <f t="shared" si="0"/>
        <v>0.7</v>
      </c>
      <c r="Y4" s="40">
        <f t="shared" si="1"/>
        <v>0</v>
      </c>
      <c r="Z4" s="40">
        <f t="shared" si="2"/>
        <v>0</v>
      </c>
      <c r="AA4" s="41">
        <f t="shared" si="3"/>
        <v>0.3</v>
      </c>
      <c r="AB4" s="86">
        <v>1</v>
      </c>
      <c r="AC4" s="86">
        <v>0</v>
      </c>
      <c r="AD4" s="86">
        <v>0</v>
      </c>
      <c r="AE4" s="86">
        <v>0</v>
      </c>
      <c r="AF4" s="86">
        <v>0</v>
      </c>
      <c r="AG4" s="86">
        <v>0</v>
      </c>
      <c r="AH4" s="86">
        <v>0</v>
      </c>
      <c r="AI4" s="86">
        <v>0</v>
      </c>
      <c r="AJ4" s="82">
        <f>t_base[[#This Row],[Lettres
sc. Lang.
Arts]]+t_base[[#This Row],[Pluri Lettres, langues, sc. Humaines]]</f>
        <v>15</v>
      </c>
      <c r="AK4" s="78">
        <f>t_base[[#This Row],[Langues2]]</f>
        <v>0</v>
      </c>
      <c r="AL4" s="78">
        <f>t_base[[#This Row],[Sc. Humaines et sociales]]</f>
        <v>0</v>
      </c>
      <c r="AM4" s="78">
        <f>t_base[[#This Row],[Droit
SC. Po]]+t_base[[#This Row],[Sc. Éco gestion (hors AES)]]</f>
        <v>0</v>
      </c>
      <c r="AN4" s="78">
        <f>t_base[[#This Row],[Pluri Droit SC. Po AES]]</f>
        <v>0</v>
      </c>
      <c r="AO4" s="78">
        <f>t_base[[#This Row],[Sc. Vie, santé, terre, univers2]]</f>
        <v>0</v>
      </c>
      <c r="AP4" s="78">
        <f>t_base[[#This Row],[Sc. fondamentales et app.]]</f>
        <v>0</v>
      </c>
      <c r="AQ4" s="78">
        <f>t_base[[#This Row],[STAPS2]]</f>
        <v>0</v>
      </c>
      <c r="AR4" s="92"/>
      <c r="AS4" s="92"/>
      <c r="AT4" s="92">
        <v>15</v>
      </c>
      <c r="AU4" s="92"/>
      <c r="AV4" s="92"/>
      <c r="AW4" s="92"/>
      <c r="AX4" s="92"/>
      <c r="AY4" s="92"/>
      <c r="AZ4" s="92"/>
      <c r="BA4" s="92"/>
      <c r="BB4" s="93"/>
      <c r="BC4" s="44">
        <v>0.89473684210526316</v>
      </c>
      <c r="BD4" s="46">
        <v>0.89473684210526316</v>
      </c>
      <c r="BE4" s="45">
        <v>0.84210526315789469</v>
      </c>
      <c r="BF4" s="46">
        <v>0.89473684210526316</v>
      </c>
      <c r="BG4" s="45">
        <v>0.31578947368421051</v>
      </c>
      <c r="BH4" s="46">
        <v>0.89473684210526316</v>
      </c>
      <c r="BI4" s="45">
        <v>0.78947368421052633</v>
      </c>
      <c r="BJ4" s="46">
        <v>0.94736842105263153</v>
      </c>
      <c r="BK4" s="45">
        <v>0.84210526315789469</v>
      </c>
      <c r="BL4" s="45">
        <v>0.47368421052631576</v>
      </c>
      <c r="BM4" s="45">
        <v>0.63157894736842102</v>
      </c>
    </row>
    <row r="5" spans="1:65" x14ac:dyDescent="0.2">
      <c r="A5" s="1" t="s">
        <v>4</v>
      </c>
      <c r="B5" s="9" t="s">
        <v>39</v>
      </c>
      <c r="C5" s="12">
        <v>210</v>
      </c>
      <c r="D5" s="16">
        <v>0.73333333333333328</v>
      </c>
      <c r="E5" s="17">
        <v>0.26666666666666666</v>
      </c>
      <c r="F5" s="75">
        <v>0.86699999999999999</v>
      </c>
      <c r="G5" s="23">
        <v>0.16190476190476191</v>
      </c>
      <c r="H5" s="24">
        <v>0.43333333333333335</v>
      </c>
      <c r="I5" s="24">
        <v>0.33809523809523812</v>
      </c>
      <c r="J5" s="24">
        <v>9.5238095238095247E-3</v>
      </c>
      <c r="K5" s="24">
        <v>0</v>
      </c>
      <c r="L5" s="25">
        <v>5.7142857142857141E-2</v>
      </c>
      <c r="M5" s="29">
        <v>123</v>
      </c>
      <c r="N5" s="30">
        <v>0.63076923076923075</v>
      </c>
      <c r="O5" s="35">
        <v>0.87804878048780488</v>
      </c>
      <c r="P5" s="36">
        <v>5.6910569105691054E-2</v>
      </c>
      <c r="Q5" s="36">
        <v>4.065040650406504E-2</v>
      </c>
      <c r="R5" s="36">
        <v>8.130081300813009E-3</v>
      </c>
      <c r="S5" s="37">
        <v>1.6260162601626018E-2</v>
      </c>
      <c r="T5" s="82">
        <v>99</v>
      </c>
      <c r="U5" s="78">
        <v>3</v>
      </c>
      <c r="V5" s="78">
        <v>1</v>
      </c>
      <c r="W5" s="78">
        <v>5</v>
      </c>
      <c r="X5" s="40">
        <f t="shared" si="0"/>
        <v>0.91666666666666663</v>
      </c>
      <c r="Y5" s="40">
        <f t="shared" si="1"/>
        <v>2.7777777777777776E-2</v>
      </c>
      <c r="Z5" s="40">
        <f t="shared" si="2"/>
        <v>9.2592592592592587E-3</v>
      </c>
      <c r="AA5" s="41">
        <f t="shared" si="3"/>
        <v>4.6296296296296294E-2</v>
      </c>
      <c r="AB5" s="86">
        <v>7.0921985815602835E-3</v>
      </c>
      <c r="AC5" s="86">
        <v>0</v>
      </c>
      <c r="AD5" s="86">
        <v>0</v>
      </c>
      <c r="AE5" s="86">
        <v>0.99290780141843971</v>
      </c>
      <c r="AF5" s="86">
        <v>0</v>
      </c>
      <c r="AG5" s="86">
        <v>0</v>
      </c>
      <c r="AH5" s="86">
        <v>0</v>
      </c>
      <c r="AI5" s="86">
        <v>0</v>
      </c>
      <c r="AJ5" s="82">
        <f>t_base[[#This Row],[Lettres
sc. Lang.
Arts]]+t_base[[#This Row],[Pluri Lettres, langues, sc. Humaines]]</f>
        <v>1</v>
      </c>
      <c r="AK5" s="78">
        <f>t_base[[#This Row],[Langues2]]</f>
        <v>0</v>
      </c>
      <c r="AL5" s="78">
        <f>t_base[[#This Row],[Sc. Humaines et sociales]]</f>
        <v>0</v>
      </c>
      <c r="AM5" s="78">
        <f>t_base[[#This Row],[Droit
SC. Po]]+t_base[[#This Row],[Sc. Éco gestion (hors AES)]]</f>
        <v>140</v>
      </c>
      <c r="AN5" s="78">
        <f>t_base[[#This Row],[Pluri Droit SC. Po AES]]</f>
        <v>0</v>
      </c>
      <c r="AO5" s="78">
        <f>t_base[[#This Row],[Sc. Vie, santé, terre, univers2]]</f>
        <v>0</v>
      </c>
      <c r="AP5" s="78">
        <f>t_base[[#This Row],[Sc. fondamentales et app.]]</f>
        <v>0</v>
      </c>
      <c r="AQ5" s="78">
        <f>t_base[[#This Row],[STAPS2]]</f>
        <v>0</v>
      </c>
      <c r="AR5" s="92">
        <v>140</v>
      </c>
      <c r="AS5" s="92"/>
      <c r="AT5" s="92"/>
      <c r="AU5" s="92"/>
      <c r="AV5" s="92">
        <v>1</v>
      </c>
      <c r="AW5" s="92"/>
      <c r="AX5" s="92"/>
      <c r="AY5" s="92"/>
      <c r="AZ5" s="92"/>
      <c r="BA5" s="92"/>
      <c r="BB5" s="93"/>
      <c r="BC5" s="44">
        <v>0.90909090909090906</v>
      </c>
      <c r="BD5" s="45">
        <v>0.37931034482758619</v>
      </c>
      <c r="BE5" s="46">
        <v>0.89743589743589747</v>
      </c>
      <c r="BF5" s="45">
        <v>0.87179487179487181</v>
      </c>
      <c r="BG5" s="45">
        <v>0.63247863247863245</v>
      </c>
      <c r="BH5" s="46">
        <v>0.88793103448275867</v>
      </c>
      <c r="BI5" s="46">
        <v>0.91379310344827591</v>
      </c>
      <c r="BJ5" s="46">
        <v>0.93965517241379315</v>
      </c>
      <c r="BK5" s="46">
        <v>0.89655172413793105</v>
      </c>
      <c r="BL5" s="45">
        <v>0.5</v>
      </c>
      <c r="BM5" s="45">
        <v>0.68965517241379315</v>
      </c>
    </row>
    <row r="6" spans="1:65" x14ac:dyDescent="0.2">
      <c r="A6" s="1" t="s">
        <v>5</v>
      </c>
      <c r="B6" s="9" t="s">
        <v>39</v>
      </c>
      <c r="C6" s="12">
        <v>108</v>
      </c>
      <c r="D6" s="16">
        <v>0.45370370370370372</v>
      </c>
      <c r="E6" s="17">
        <v>0.54629629629629628</v>
      </c>
      <c r="F6" s="75">
        <v>0.70399999999999996</v>
      </c>
      <c r="G6" s="23">
        <v>0</v>
      </c>
      <c r="H6" s="24">
        <v>0.3888888888888889</v>
      </c>
      <c r="I6" s="24">
        <v>0.17592592592592593</v>
      </c>
      <c r="J6" s="24">
        <v>1.8518518518518517E-2</v>
      </c>
      <c r="K6" s="24">
        <v>0</v>
      </c>
      <c r="L6" s="25">
        <v>0.41666666666666669</v>
      </c>
      <c r="M6" s="29">
        <v>55</v>
      </c>
      <c r="N6" s="30">
        <v>0.63218390804597702</v>
      </c>
      <c r="O6" s="35">
        <v>0.8</v>
      </c>
      <c r="P6" s="36">
        <v>9.0909090909090912E-2</v>
      </c>
      <c r="Q6" s="36">
        <v>9.0909090909090912E-2</v>
      </c>
      <c r="R6" s="36">
        <v>0</v>
      </c>
      <c r="S6" s="37">
        <v>1.8181818181818181E-2</v>
      </c>
      <c r="T6" s="82">
        <v>38</v>
      </c>
      <c r="U6" s="78"/>
      <c r="V6" s="78">
        <v>1</v>
      </c>
      <c r="W6" s="78">
        <v>5</v>
      </c>
      <c r="X6" s="40">
        <f t="shared" si="0"/>
        <v>0.86363636363636365</v>
      </c>
      <c r="Y6" s="40">
        <f t="shared" si="1"/>
        <v>0</v>
      </c>
      <c r="Z6" s="40">
        <f t="shared" si="2"/>
        <v>2.2727272727272728E-2</v>
      </c>
      <c r="AA6" s="41">
        <f t="shared" si="3"/>
        <v>0.11363636363636363</v>
      </c>
      <c r="AB6" s="86">
        <v>0</v>
      </c>
      <c r="AC6" s="86">
        <v>0</v>
      </c>
      <c r="AD6" s="86">
        <v>0</v>
      </c>
      <c r="AE6" s="86">
        <v>0.75510204081632648</v>
      </c>
      <c r="AF6" s="86">
        <v>0.24489795918367346</v>
      </c>
      <c r="AG6" s="86">
        <v>0</v>
      </c>
      <c r="AH6" s="86">
        <v>0</v>
      </c>
      <c r="AI6" s="86">
        <v>0</v>
      </c>
      <c r="AJ6" s="82">
        <f>t_base[[#This Row],[Lettres
sc. Lang.
Arts]]+t_base[[#This Row],[Pluri Lettres, langues, sc. Humaines]]</f>
        <v>0</v>
      </c>
      <c r="AK6" s="78">
        <f>t_base[[#This Row],[Langues2]]</f>
        <v>0</v>
      </c>
      <c r="AL6" s="78">
        <f>t_base[[#This Row],[Sc. Humaines et sociales]]</f>
        <v>0</v>
      </c>
      <c r="AM6" s="78">
        <f>t_base[[#This Row],[Droit
SC. Po]]+t_base[[#This Row],[Sc. Éco gestion (hors AES)]]</f>
        <v>37</v>
      </c>
      <c r="AN6" s="78">
        <f>t_base[[#This Row],[Pluri Droit SC. Po AES]]</f>
        <v>12</v>
      </c>
      <c r="AO6" s="78">
        <f>t_base[[#This Row],[Sc. Vie, santé, terre, univers2]]</f>
        <v>0</v>
      </c>
      <c r="AP6" s="78">
        <f>t_base[[#This Row],[Sc. fondamentales et app.]]</f>
        <v>0</v>
      </c>
      <c r="AQ6" s="78">
        <f>t_base[[#This Row],[STAPS2]]</f>
        <v>0</v>
      </c>
      <c r="AR6" s="92"/>
      <c r="AS6" s="92"/>
      <c r="AT6" s="92"/>
      <c r="AU6" s="92">
        <v>12</v>
      </c>
      <c r="AV6" s="92"/>
      <c r="AW6" s="92"/>
      <c r="AX6" s="92"/>
      <c r="AY6" s="92">
        <v>37</v>
      </c>
      <c r="AZ6" s="92"/>
      <c r="BA6" s="92"/>
      <c r="BB6" s="93"/>
      <c r="BC6" s="44">
        <v>0.84313725490196079</v>
      </c>
      <c r="BD6" s="45">
        <v>0.69230769230769229</v>
      </c>
      <c r="BE6" s="46">
        <v>0.88461538461538458</v>
      </c>
      <c r="BF6" s="45">
        <v>0.75</v>
      </c>
      <c r="BG6" s="46">
        <v>0.76923076923076927</v>
      </c>
      <c r="BH6" s="45">
        <v>0.71153846153846156</v>
      </c>
      <c r="BI6" s="45">
        <v>0.76</v>
      </c>
      <c r="BJ6" s="45">
        <v>0.69230769230769229</v>
      </c>
      <c r="BK6" s="46">
        <v>0.78431372549019607</v>
      </c>
      <c r="BL6" s="45">
        <v>0.48076923076923078</v>
      </c>
      <c r="BM6" s="45">
        <v>0.62745098039215685</v>
      </c>
    </row>
    <row r="7" spans="1:65" x14ac:dyDescent="0.2">
      <c r="A7" s="1" t="s">
        <v>6</v>
      </c>
      <c r="B7" s="9" t="s">
        <v>39</v>
      </c>
      <c r="C7" s="12">
        <v>29</v>
      </c>
      <c r="D7" s="16">
        <v>0.51724137931034486</v>
      </c>
      <c r="E7" s="17">
        <v>0.48275862068965519</v>
      </c>
      <c r="F7" s="75">
        <v>0.93100000000000005</v>
      </c>
      <c r="G7" s="23">
        <v>0.13793103448275862</v>
      </c>
      <c r="H7" s="24">
        <v>0.20689655172413793</v>
      </c>
      <c r="I7" s="24">
        <v>0.48275862068965519</v>
      </c>
      <c r="J7" s="24">
        <v>3.4482758620689655E-2</v>
      </c>
      <c r="K7" s="24">
        <v>3.4482758620689655E-2</v>
      </c>
      <c r="L7" s="25">
        <v>0.10344827586206896</v>
      </c>
      <c r="M7" s="29">
        <v>19</v>
      </c>
      <c r="N7" s="30">
        <v>0.6785714285714286</v>
      </c>
      <c r="O7" s="35">
        <v>0.84210526315789469</v>
      </c>
      <c r="P7" s="36">
        <v>0</v>
      </c>
      <c r="Q7" s="36">
        <v>0.15789473684210525</v>
      </c>
      <c r="R7" s="36">
        <v>0</v>
      </c>
      <c r="S7" s="37">
        <v>0</v>
      </c>
      <c r="T7" s="82">
        <v>14</v>
      </c>
      <c r="U7" s="78">
        <v>1</v>
      </c>
      <c r="V7" s="78"/>
      <c r="W7" s="78">
        <v>1</v>
      </c>
      <c r="X7" s="40">
        <f t="shared" si="0"/>
        <v>0.875</v>
      </c>
      <c r="Y7" s="40">
        <f t="shared" si="1"/>
        <v>6.25E-2</v>
      </c>
      <c r="Z7" s="40">
        <f t="shared" si="2"/>
        <v>0</v>
      </c>
      <c r="AA7" s="41">
        <f t="shared" si="3"/>
        <v>6.25E-2</v>
      </c>
      <c r="AB7" s="86">
        <v>0</v>
      </c>
      <c r="AC7" s="86">
        <v>0</v>
      </c>
      <c r="AD7" s="86">
        <v>1</v>
      </c>
      <c r="AE7" s="86">
        <v>0</v>
      </c>
      <c r="AF7" s="86">
        <v>0</v>
      </c>
      <c r="AG7" s="86">
        <v>0</v>
      </c>
      <c r="AH7" s="86">
        <v>0</v>
      </c>
      <c r="AI7" s="86">
        <v>0</v>
      </c>
      <c r="AJ7" s="82">
        <f>t_base[[#This Row],[Lettres
sc. Lang.
Arts]]+t_base[[#This Row],[Pluri Lettres, langues, sc. Humaines]]</f>
        <v>0</v>
      </c>
      <c r="AK7" s="78">
        <f>t_base[[#This Row],[Langues2]]</f>
        <v>0</v>
      </c>
      <c r="AL7" s="78">
        <f>t_base[[#This Row],[Sc. Humaines et sociales]]</f>
        <v>19</v>
      </c>
      <c r="AM7" s="78">
        <f>t_base[[#This Row],[Droit
SC. Po]]+t_base[[#This Row],[Sc. Éco gestion (hors AES)]]</f>
        <v>0</v>
      </c>
      <c r="AN7" s="78">
        <f>t_base[[#This Row],[Pluri Droit SC. Po AES]]</f>
        <v>0</v>
      </c>
      <c r="AO7" s="78">
        <f>t_base[[#This Row],[Sc. Vie, santé, terre, univers2]]</f>
        <v>0</v>
      </c>
      <c r="AP7" s="78">
        <f>t_base[[#This Row],[Sc. fondamentales et app.]]</f>
        <v>0</v>
      </c>
      <c r="AQ7" s="78">
        <f>t_base[[#This Row],[STAPS2]]</f>
        <v>0</v>
      </c>
      <c r="AR7" s="92"/>
      <c r="AS7" s="92"/>
      <c r="AT7" s="92"/>
      <c r="AU7" s="92"/>
      <c r="AV7" s="92"/>
      <c r="AW7" s="92"/>
      <c r="AX7" s="92"/>
      <c r="AY7" s="92"/>
      <c r="AZ7" s="92"/>
      <c r="BA7" s="92">
        <v>19</v>
      </c>
      <c r="BB7" s="93"/>
      <c r="BC7" s="44">
        <v>0.83333333333333337</v>
      </c>
      <c r="BD7" s="45">
        <v>0.88888888888888884</v>
      </c>
      <c r="BE7" s="46">
        <v>1</v>
      </c>
      <c r="BF7" s="45">
        <v>0.83333333333333337</v>
      </c>
      <c r="BG7" s="46">
        <v>1</v>
      </c>
      <c r="BH7" s="46">
        <v>0.94444444444444442</v>
      </c>
      <c r="BI7" s="46">
        <v>0.94444444444444442</v>
      </c>
      <c r="BJ7" s="45">
        <v>0.77777777777777779</v>
      </c>
      <c r="BK7" s="46">
        <v>0.94444444444444442</v>
      </c>
      <c r="BL7" s="45">
        <v>0.55555555555555558</v>
      </c>
      <c r="BM7" s="45">
        <v>0.77777777777777779</v>
      </c>
    </row>
    <row r="8" spans="1:65" x14ac:dyDescent="0.2">
      <c r="A8" s="1" t="s">
        <v>7</v>
      </c>
      <c r="B8" s="9" t="s">
        <v>39</v>
      </c>
      <c r="C8" s="12">
        <v>112</v>
      </c>
      <c r="D8" s="16">
        <v>0.49107142857142855</v>
      </c>
      <c r="E8" s="17">
        <v>0.5089285714285714</v>
      </c>
      <c r="F8" s="75">
        <v>0.86399999999999999</v>
      </c>
      <c r="G8" s="23">
        <v>0.25</v>
      </c>
      <c r="H8" s="24">
        <v>0.3482142857142857</v>
      </c>
      <c r="I8" s="24">
        <v>0.22321428571428573</v>
      </c>
      <c r="J8" s="24">
        <v>4.4642857142857144E-2</v>
      </c>
      <c r="K8" s="24">
        <v>3.5714285714285712E-2</v>
      </c>
      <c r="L8" s="25">
        <v>9.8214285714285712E-2</v>
      </c>
      <c r="M8" s="29">
        <v>69</v>
      </c>
      <c r="N8" s="30">
        <v>0.72631578947368425</v>
      </c>
      <c r="O8" s="35">
        <v>0.71014492753623193</v>
      </c>
      <c r="P8" s="36">
        <v>2.8985507246376812E-2</v>
      </c>
      <c r="Q8" s="36">
        <v>0.17391304347826086</v>
      </c>
      <c r="R8" s="36">
        <v>2.8985507246376812E-2</v>
      </c>
      <c r="S8" s="37">
        <v>5.7971014492753624E-2</v>
      </c>
      <c r="T8" s="82">
        <v>37</v>
      </c>
      <c r="U8" s="78">
        <v>9</v>
      </c>
      <c r="V8" s="78">
        <v>1</v>
      </c>
      <c r="W8" s="78">
        <v>2</v>
      </c>
      <c r="X8" s="40">
        <f t="shared" si="0"/>
        <v>0.75510204081632648</v>
      </c>
      <c r="Y8" s="40">
        <f t="shared" si="1"/>
        <v>0.18367346938775511</v>
      </c>
      <c r="Z8" s="40">
        <f t="shared" si="2"/>
        <v>2.0408163265306121E-2</v>
      </c>
      <c r="AA8" s="41">
        <f t="shared" si="3"/>
        <v>4.0816326530612242E-2</v>
      </c>
      <c r="AB8" s="86">
        <v>0</v>
      </c>
      <c r="AC8" s="86">
        <v>2.7027027027027029E-2</v>
      </c>
      <c r="AD8" s="86">
        <v>0.89189189189189189</v>
      </c>
      <c r="AE8" s="86">
        <v>8.1081081081081086E-2</v>
      </c>
      <c r="AF8" s="86">
        <v>0</v>
      </c>
      <c r="AG8" s="86">
        <v>0</v>
      </c>
      <c r="AH8" s="86">
        <v>0</v>
      </c>
      <c r="AI8" s="86">
        <v>0</v>
      </c>
      <c r="AJ8" s="82">
        <f>t_base[[#This Row],[Lettres
sc. Lang.
Arts]]+t_base[[#This Row],[Pluri Lettres, langues, sc. Humaines]]</f>
        <v>0</v>
      </c>
      <c r="AK8" s="78">
        <f>t_base[[#This Row],[Langues2]]</f>
        <v>1</v>
      </c>
      <c r="AL8" s="78">
        <f>t_base[[#This Row],[Sc. Humaines et sociales]]</f>
        <v>33</v>
      </c>
      <c r="AM8" s="78">
        <f>t_base[[#This Row],[Droit
SC. Po]]+t_base[[#This Row],[Sc. Éco gestion (hors AES)]]</f>
        <v>3</v>
      </c>
      <c r="AN8" s="78">
        <f>t_base[[#This Row],[Pluri Droit SC. Po AES]]</f>
        <v>0</v>
      </c>
      <c r="AO8" s="78">
        <f>t_base[[#This Row],[Sc. Vie, santé, terre, univers2]]</f>
        <v>0</v>
      </c>
      <c r="AP8" s="78">
        <f>t_base[[#This Row],[Sc. fondamentales et app.]]</f>
        <v>0</v>
      </c>
      <c r="AQ8" s="78">
        <f>t_base[[#This Row],[STAPS2]]</f>
        <v>0</v>
      </c>
      <c r="AR8" s="92">
        <v>3</v>
      </c>
      <c r="AS8" s="92">
        <v>1</v>
      </c>
      <c r="AT8" s="92"/>
      <c r="AU8" s="92"/>
      <c r="AV8" s="92"/>
      <c r="AW8" s="92"/>
      <c r="AX8" s="92"/>
      <c r="AY8" s="92"/>
      <c r="AZ8" s="92"/>
      <c r="BA8" s="92">
        <v>33</v>
      </c>
      <c r="BB8" s="93"/>
      <c r="BC8" s="44">
        <v>0.92307692307692313</v>
      </c>
      <c r="BD8" s="45">
        <v>0.62295081967213117</v>
      </c>
      <c r="BE8" s="45">
        <v>0.93442622950819676</v>
      </c>
      <c r="BF8" s="46">
        <v>0.96721311475409832</v>
      </c>
      <c r="BG8" s="45">
        <v>0.44067796610169491</v>
      </c>
      <c r="BH8" s="45">
        <v>0.93442622950819676</v>
      </c>
      <c r="BI8" s="46">
        <v>0.95</v>
      </c>
      <c r="BJ8" s="46">
        <v>0.96721311475409832</v>
      </c>
      <c r="BK8" s="45">
        <v>0.9</v>
      </c>
      <c r="BL8" s="45">
        <v>0.6</v>
      </c>
      <c r="BM8" s="45">
        <v>0.58333333333333337</v>
      </c>
    </row>
    <row r="9" spans="1:65" x14ac:dyDescent="0.2">
      <c r="A9" s="1" t="s">
        <v>8</v>
      </c>
      <c r="B9" s="9" t="s">
        <v>39</v>
      </c>
      <c r="C9" s="12">
        <v>35</v>
      </c>
      <c r="D9" s="16">
        <v>0.8</v>
      </c>
      <c r="E9" s="17">
        <v>0.2</v>
      </c>
      <c r="F9" s="75">
        <v>0.88900000000000001</v>
      </c>
      <c r="G9" s="23">
        <v>0.42857142857142855</v>
      </c>
      <c r="H9" s="24">
        <v>0.2857142857142857</v>
      </c>
      <c r="I9" s="24">
        <v>0.17142857142857143</v>
      </c>
      <c r="J9" s="24">
        <v>2.8571428571428571E-2</v>
      </c>
      <c r="K9" s="24">
        <v>5.7142857142857141E-2</v>
      </c>
      <c r="L9" s="25">
        <v>2.8571428571428571E-2</v>
      </c>
      <c r="M9" s="29">
        <v>24</v>
      </c>
      <c r="N9" s="30">
        <v>0.70588235294117652</v>
      </c>
      <c r="O9" s="35">
        <v>0.70833333333333337</v>
      </c>
      <c r="P9" s="36">
        <v>8.3333333333333329E-2</v>
      </c>
      <c r="Q9" s="36">
        <v>0.20833333333333334</v>
      </c>
      <c r="R9" s="36">
        <v>0</v>
      </c>
      <c r="S9" s="37">
        <v>0</v>
      </c>
      <c r="T9" s="82">
        <v>13</v>
      </c>
      <c r="U9" s="78">
        <v>2</v>
      </c>
      <c r="V9" s="78">
        <v>1</v>
      </c>
      <c r="W9" s="78">
        <v>1</v>
      </c>
      <c r="X9" s="40">
        <f t="shared" si="0"/>
        <v>0.76470588235294112</v>
      </c>
      <c r="Y9" s="40">
        <f t="shared" si="1"/>
        <v>0.11764705882352941</v>
      </c>
      <c r="Z9" s="40">
        <f t="shared" si="2"/>
        <v>5.8823529411764705E-2</v>
      </c>
      <c r="AA9" s="41">
        <f t="shared" si="3"/>
        <v>5.8823529411764705E-2</v>
      </c>
      <c r="AB9" s="86">
        <v>0</v>
      </c>
      <c r="AC9" s="86">
        <v>0</v>
      </c>
      <c r="AD9" s="86">
        <v>1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2">
        <f>t_base[[#This Row],[Lettres
sc. Lang.
Arts]]+t_base[[#This Row],[Pluri Lettres, langues, sc. Humaines]]</f>
        <v>0</v>
      </c>
      <c r="AK9" s="78">
        <f>t_base[[#This Row],[Langues2]]</f>
        <v>0</v>
      </c>
      <c r="AL9" s="78">
        <f>t_base[[#This Row],[Sc. Humaines et sociales]]</f>
        <v>17</v>
      </c>
      <c r="AM9" s="78">
        <f>t_base[[#This Row],[Droit
SC. Po]]+t_base[[#This Row],[Sc. Éco gestion (hors AES)]]</f>
        <v>0</v>
      </c>
      <c r="AN9" s="78">
        <f>t_base[[#This Row],[Pluri Droit SC. Po AES]]</f>
        <v>0</v>
      </c>
      <c r="AO9" s="78">
        <f>t_base[[#This Row],[Sc. Vie, santé, terre, univers2]]</f>
        <v>0</v>
      </c>
      <c r="AP9" s="78">
        <f>t_base[[#This Row],[Sc. fondamentales et app.]]</f>
        <v>0</v>
      </c>
      <c r="AQ9" s="78">
        <f>t_base[[#This Row],[STAPS2]]</f>
        <v>0</v>
      </c>
      <c r="AR9" s="92"/>
      <c r="AS9" s="92"/>
      <c r="AT9" s="92"/>
      <c r="AU9" s="92"/>
      <c r="AV9" s="92"/>
      <c r="AW9" s="92"/>
      <c r="AX9" s="92"/>
      <c r="AY9" s="92"/>
      <c r="AZ9" s="92"/>
      <c r="BA9" s="92">
        <v>17</v>
      </c>
      <c r="BB9" s="93"/>
      <c r="BC9" s="44">
        <v>0.95833333333333337</v>
      </c>
      <c r="BD9" s="45">
        <v>0.875</v>
      </c>
      <c r="BE9" s="46">
        <v>0.91666666666666663</v>
      </c>
      <c r="BF9" s="45">
        <v>0.79166666666666663</v>
      </c>
      <c r="BG9" s="45">
        <v>0.625</v>
      </c>
      <c r="BH9" s="46">
        <v>1</v>
      </c>
      <c r="BI9" s="46">
        <v>0.95833333333333337</v>
      </c>
      <c r="BJ9" s="46">
        <v>0.91666666666666663</v>
      </c>
      <c r="BK9" s="45">
        <v>0.79166666666666663</v>
      </c>
      <c r="BL9" s="45">
        <v>0.5</v>
      </c>
      <c r="BM9" s="45">
        <v>0.75</v>
      </c>
    </row>
    <row r="10" spans="1:65" x14ac:dyDescent="0.2">
      <c r="A10" s="1" t="s">
        <v>9</v>
      </c>
      <c r="B10" s="9" t="s">
        <v>39</v>
      </c>
      <c r="C10" s="12">
        <v>65</v>
      </c>
      <c r="D10" s="16">
        <v>0.67692307692307696</v>
      </c>
      <c r="E10" s="17">
        <v>0.32307692307692309</v>
      </c>
      <c r="F10" s="75">
        <v>0.89100000000000001</v>
      </c>
      <c r="G10" s="23">
        <v>0.1076923076923077</v>
      </c>
      <c r="H10" s="24">
        <v>0.44615384615384618</v>
      </c>
      <c r="I10" s="24">
        <v>0.2</v>
      </c>
      <c r="J10" s="24">
        <v>0.12307692307692308</v>
      </c>
      <c r="K10" s="24">
        <v>3.0769230769230771E-2</v>
      </c>
      <c r="L10" s="25">
        <v>9.2307692307692313E-2</v>
      </c>
      <c r="M10" s="29">
        <v>43</v>
      </c>
      <c r="N10" s="30">
        <v>0.68253968253968256</v>
      </c>
      <c r="O10" s="35">
        <v>0.69047619047619047</v>
      </c>
      <c r="P10" s="36">
        <v>7.1428571428571425E-2</v>
      </c>
      <c r="Q10" s="36">
        <v>0.19047619047619047</v>
      </c>
      <c r="R10" s="36">
        <v>0</v>
      </c>
      <c r="S10" s="37">
        <v>4.7619047619047616E-2</v>
      </c>
      <c r="T10" s="82">
        <v>21</v>
      </c>
      <c r="U10" s="78">
        <v>3</v>
      </c>
      <c r="V10" s="78"/>
      <c r="W10" s="78">
        <v>5</v>
      </c>
      <c r="X10" s="40">
        <f t="shared" si="0"/>
        <v>0.72413793103448276</v>
      </c>
      <c r="Y10" s="40">
        <f t="shared" si="1"/>
        <v>0.10344827586206896</v>
      </c>
      <c r="Z10" s="40">
        <f t="shared" si="2"/>
        <v>0</v>
      </c>
      <c r="AA10" s="41">
        <f t="shared" si="3"/>
        <v>0.17241379310344829</v>
      </c>
      <c r="AB10" s="86">
        <v>4.7619047619047616E-2</v>
      </c>
      <c r="AC10" s="86">
        <v>0</v>
      </c>
      <c r="AD10" s="86">
        <v>0.8571428571428571</v>
      </c>
      <c r="AE10" s="86">
        <v>9.5238095238095233E-2</v>
      </c>
      <c r="AF10" s="86">
        <v>0</v>
      </c>
      <c r="AG10" s="86">
        <v>0</v>
      </c>
      <c r="AH10" s="86">
        <v>0</v>
      </c>
      <c r="AI10" s="86">
        <v>0</v>
      </c>
      <c r="AJ10" s="82">
        <f>t_base[[#This Row],[Lettres
sc. Lang.
Arts]]+t_base[[#This Row],[Pluri Lettres, langues, sc. Humaines]]</f>
        <v>1</v>
      </c>
      <c r="AK10" s="78">
        <f>t_base[[#This Row],[Langues2]]</f>
        <v>0</v>
      </c>
      <c r="AL10" s="78">
        <f>t_base[[#This Row],[Sc. Humaines et sociales]]</f>
        <v>18</v>
      </c>
      <c r="AM10" s="78">
        <f>t_base[[#This Row],[Droit
SC. Po]]+t_base[[#This Row],[Sc. Éco gestion (hors AES)]]</f>
        <v>2</v>
      </c>
      <c r="AN10" s="78">
        <f>t_base[[#This Row],[Pluri Droit SC. Po AES]]</f>
        <v>0</v>
      </c>
      <c r="AO10" s="78">
        <f>t_base[[#This Row],[Sc. Vie, santé, terre, univers2]]</f>
        <v>0</v>
      </c>
      <c r="AP10" s="78">
        <f>t_base[[#This Row],[Sc. fondamentales et app.]]</f>
        <v>0</v>
      </c>
      <c r="AQ10" s="78">
        <f>t_base[[#This Row],[STAPS2]]</f>
        <v>0</v>
      </c>
      <c r="AR10" s="92"/>
      <c r="AS10" s="92"/>
      <c r="AT10" s="92">
        <v>1</v>
      </c>
      <c r="AU10" s="92"/>
      <c r="AV10" s="92"/>
      <c r="AW10" s="92"/>
      <c r="AX10" s="92"/>
      <c r="AY10" s="92">
        <v>2</v>
      </c>
      <c r="AZ10" s="92"/>
      <c r="BA10" s="92">
        <v>18</v>
      </c>
      <c r="BB10" s="93"/>
      <c r="BC10" s="44">
        <v>0.58974358974358976</v>
      </c>
      <c r="BD10" s="46">
        <v>0.88888888888888884</v>
      </c>
      <c r="BE10" s="46">
        <v>0.83333333333333337</v>
      </c>
      <c r="BF10" s="45">
        <v>0.63888888888888884</v>
      </c>
      <c r="BG10" s="45">
        <v>0.61111111111111116</v>
      </c>
      <c r="BH10" s="45">
        <v>0.72222222222222221</v>
      </c>
      <c r="BI10" s="45">
        <v>0.66666666666666663</v>
      </c>
      <c r="BJ10" s="46">
        <v>0.80555555555555558</v>
      </c>
      <c r="BK10" s="45">
        <v>0.75</v>
      </c>
      <c r="BL10" s="45">
        <v>0.30555555555555558</v>
      </c>
      <c r="BM10" s="45">
        <v>0.55555555555555558</v>
      </c>
    </row>
    <row r="11" spans="1:65" x14ac:dyDescent="0.2">
      <c r="A11" s="1" t="s">
        <v>10</v>
      </c>
      <c r="B11" s="9" t="s">
        <v>39</v>
      </c>
      <c r="C11" s="12">
        <v>162</v>
      </c>
      <c r="D11" s="16">
        <v>0.16049382716049382</v>
      </c>
      <c r="E11" s="17">
        <v>0.83950617283950613</v>
      </c>
      <c r="F11" s="75">
        <v>0.623</v>
      </c>
      <c r="G11" s="23">
        <v>1.2345679012345678E-2</v>
      </c>
      <c r="H11" s="24">
        <v>3.0864197530864196E-2</v>
      </c>
      <c r="I11" s="24">
        <v>0.69753086419753085</v>
      </c>
      <c r="J11" s="24">
        <v>8.0246913580246909E-2</v>
      </c>
      <c r="K11" s="24">
        <v>6.1728395061728392E-3</v>
      </c>
      <c r="L11" s="25">
        <v>0.1728395061728395</v>
      </c>
      <c r="M11" s="29">
        <v>67</v>
      </c>
      <c r="N11" s="30">
        <v>0.54032258064516125</v>
      </c>
      <c r="O11" s="35">
        <v>0.66666666666666663</v>
      </c>
      <c r="P11" s="36">
        <v>6.0606060606060608E-2</v>
      </c>
      <c r="Q11" s="36">
        <v>0.19696969696969696</v>
      </c>
      <c r="R11" s="36">
        <v>4.5454545454545456E-2</v>
      </c>
      <c r="S11" s="37">
        <v>3.0303030303030304E-2</v>
      </c>
      <c r="T11" s="82">
        <v>34</v>
      </c>
      <c r="U11" s="78"/>
      <c r="V11" s="78">
        <v>2</v>
      </c>
      <c r="W11" s="78">
        <v>8</v>
      </c>
      <c r="X11" s="40">
        <f t="shared" si="0"/>
        <v>0.77272727272727271</v>
      </c>
      <c r="Y11" s="40">
        <f t="shared" si="1"/>
        <v>0</v>
      </c>
      <c r="Z11" s="40">
        <f t="shared" si="2"/>
        <v>4.5454545454545456E-2</v>
      </c>
      <c r="AA11" s="41">
        <f t="shared" si="3"/>
        <v>0.18181818181818182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1</v>
      </c>
      <c r="AI11" s="86">
        <v>0</v>
      </c>
      <c r="AJ11" s="82">
        <f>t_base[[#This Row],[Lettres
sc. Lang.
Arts]]+t_base[[#This Row],[Pluri Lettres, langues, sc. Humaines]]</f>
        <v>0</v>
      </c>
      <c r="AK11" s="78">
        <f>t_base[[#This Row],[Langues2]]</f>
        <v>0</v>
      </c>
      <c r="AL11" s="78">
        <f>t_base[[#This Row],[Sc. Humaines et sociales]]</f>
        <v>0</v>
      </c>
      <c r="AM11" s="78">
        <f>t_base[[#This Row],[Droit
SC. Po]]+t_base[[#This Row],[Sc. Éco gestion (hors AES)]]</f>
        <v>0</v>
      </c>
      <c r="AN11" s="78">
        <f>t_base[[#This Row],[Pluri Droit SC. Po AES]]</f>
        <v>0</v>
      </c>
      <c r="AO11" s="78">
        <f>t_base[[#This Row],[Sc. Vie, santé, terre, univers2]]</f>
        <v>0</v>
      </c>
      <c r="AP11" s="78">
        <f>t_base[[#This Row],[Sc. fondamentales et app.]]</f>
        <v>56</v>
      </c>
      <c r="AQ11" s="78">
        <f>t_base[[#This Row],[STAPS2]]</f>
        <v>0</v>
      </c>
      <c r="AR11" s="92"/>
      <c r="AS11" s="92"/>
      <c r="AT11" s="92"/>
      <c r="AU11" s="92"/>
      <c r="AV11" s="92"/>
      <c r="AW11" s="92"/>
      <c r="AX11" s="92"/>
      <c r="AY11" s="92"/>
      <c r="AZ11" s="92">
        <v>56</v>
      </c>
      <c r="BA11" s="92"/>
      <c r="BB11" s="93"/>
      <c r="BC11" s="44">
        <v>0.85245901639344257</v>
      </c>
      <c r="BD11" s="45">
        <v>0.59259259259259256</v>
      </c>
      <c r="BE11" s="46">
        <v>0.87037037037037035</v>
      </c>
      <c r="BF11" s="46">
        <v>0.83333333333333337</v>
      </c>
      <c r="BG11" s="46">
        <v>0.77777777777777779</v>
      </c>
      <c r="BH11" s="45">
        <v>0.62264150943396224</v>
      </c>
      <c r="BI11" s="45">
        <v>0.72222222222222221</v>
      </c>
      <c r="BJ11" s="45">
        <v>0.57407407407407407</v>
      </c>
      <c r="BK11" s="45">
        <v>0.48148148148148145</v>
      </c>
      <c r="BL11" s="45">
        <v>0.52830188679245282</v>
      </c>
      <c r="BM11" s="45">
        <v>0.62962962962962965</v>
      </c>
    </row>
    <row r="12" spans="1:65" x14ac:dyDescent="0.2">
      <c r="A12" s="1" t="s">
        <v>11</v>
      </c>
      <c r="B12" s="9" t="s">
        <v>39</v>
      </c>
      <c r="C12" s="12">
        <v>141</v>
      </c>
      <c r="D12" s="16">
        <v>0.72340425531914898</v>
      </c>
      <c r="E12" s="17">
        <v>0.27659574468085107</v>
      </c>
      <c r="F12" s="75">
        <v>0.86399999999999999</v>
      </c>
      <c r="G12" s="23">
        <v>0.24113475177304963</v>
      </c>
      <c r="H12" s="24">
        <v>0.31205673758865249</v>
      </c>
      <c r="I12" s="24">
        <v>0.22695035460992907</v>
      </c>
      <c r="J12" s="24">
        <v>0.14184397163120568</v>
      </c>
      <c r="K12" s="24">
        <v>1.4184397163120567E-2</v>
      </c>
      <c r="L12" s="25">
        <v>6.3829787234042548E-2</v>
      </c>
      <c r="M12" s="29">
        <v>81</v>
      </c>
      <c r="N12" s="30">
        <v>0.62307692307692308</v>
      </c>
      <c r="O12" s="35">
        <v>0.58750000000000002</v>
      </c>
      <c r="P12" s="36">
        <v>0.23749999999999999</v>
      </c>
      <c r="Q12" s="36">
        <v>0.125</v>
      </c>
      <c r="R12" s="36">
        <v>2.5000000000000001E-2</v>
      </c>
      <c r="S12" s="37">
        <v>2.5000000000000001E-2</v>
      </c>
      <c r="T12" s="82">
        <v>30</v>
      </c>
      <c r="U12" s="78">
        <v>7</v>
      </c>
      <c r="V12" s="78">
        <v>2</v>
      </c>
      <c r="W12" s="78">
        <v>8</v>
      </c>
      <c r="X12" s="40">
        <f t="shared" si="0"/>
        <v>0.63829787234042556</v>
      </c>
      <c r="Y12" s="40">
        <f t="shared" si="1"/>
        <v>0.14893617021276595</v>
      </c>
      <c r="Z12" s="40">
        <f t="shared" si="2"/>
        <v>4.2553191489361701E-2</v>
      </c>
      <c r="AA12" s="41">
        <f t="shared" si="3"/>
        <v>0.1702127659574468</v>
      </c>
      <c r="AB12" s="86">
        <v>0.05</v>
      </c>
      <c r="AC12" s="86">
        <v>0.82499999999999996</v>
      </c>
      <c r="AD12" s="86">
        <v>0</v>
      </c>
      <c r="AE12" s="86">
        <v>0.05</v>
      </c>
      <c r="AF12" s="86">
        <v>2.5000000000000001E-2</v>
      </c>
      <c r="AG12" s="86">
        <v>0</v>
      </c>
      <c r="AH12" s="86">
        <v>0.05</v>
      </c>
      <c r="AI12" s="86">
        <v>0</v>
      </c>
      <c r="AJ12" s="82">
        <f>t_base[[#This Row],[Lettres
sc. Lang.
Arts]]+t_base[[#This Row],[Pluri Lettres, langues, sc. Humaines]]</f>
        <v>2</v>
      </c>
      <c r="AK12" s="78">
        <f>t_base[[#This Row],[Langues2]]</f>
        <v>33</v>
      </c>
      <c r="AL12" s="78">
        <f>t_base[[#This Row],[Sc. Humaines et sociales]]</f>
        <v>0</v>
      </c>
      <c r="AM12" s="78">
        <f>t_base[[#This Row],[Droit
SC. Po]]+t_base[[#This Row],[Sc. Éco gestion (hors AES)]]</f>
        <v>2</v>
      </c>
      <c r="AN12" s="78">
        <f>t_base[[#This Row],[Pluri Droit SC. Po AES]]</f>
        <v>1</v>
      </c>
      <c r="AO12" s="78">
        <f>t_base[[#This Row],[Sc. Vie, santé, terre, univers2]]</f>
        <v>0</v>
      </c>
      <c r="AP12" s="78">
        <f>t_base[[#This Row],[Sc. fondamentales et app.]]</f>
        <v>2</v>
      </c>
      <c r="AQ12" s="78">
        <f>t_base[[#This Row],[STAPS2]]</f>
        <v>0</v>
      </c>
      <c r="AR12" s="92"/>
      <c r="AS12" s="92">
        <v>33</v>
      </c>
      <c r="AT12" s="92">
        <v>2</v>
      </c>
      <c r="AU12" s="92">
        <v>1</v>
      </c>
      <c r="AV12" s="92"/>
      <c r="AW12" s="92"/>
      <c r="AX12" s="92"/>
      <c r="AY12" s="92">
        <v>2</v>
      </c>
      <c r="AZ12" s="92">
        <v>2</v>
      </c>
      <c r="BA12" s="92"/>
      <c r="BB12" s="93"/>
      <c r="BC12" s="44">
        <v>0.79746835443037978</v>
      </c>
      <c r="BD12" s="45">
        <v>0.62666666666666671</v>
      </c>
      <c r="BE12" s="46">
        <v>0.88</v>
      </c>
      <c r="BF12" s="46">
        <v>0.8</v>
      </c>
      <c r="BG12" s="45">
        <v>0.64</v>
      </c>
      <c r="BH12" s="45">
        <v>0.73333333333333328</v>
      </c>
      <c r="BI12" s="45">
        <v>0.68</v>
      </c>
      <c r="BJ12" s="45">
        <v>0.77333333333333332</v>
      </c>
      <c r="BK12" s="45">
        <v>0.7466666666666667</v>
      </c>
      <c r="BL12" s="46">
        <v>0.94666666666666666</v>
      </c>
      <c r="BM12" s="45">
        <v>0.58666666666666667</v>
      </c>
    </row>
    <row r="13" spans="1:65" x14ac:dyDescent="0.2">
      <c r="A13" s="1" t="s">
        <v>12</v>
      </c>
      <c r="B13" s="9" t="s">
        <v>39</v>
      </c>
      <c r="C13" s="12">
        <v>129</v>
      </c>
      <c r="D13" s="16">
        <v>0.71317829457364346</v>
      </c>
      <c r="E13" s="17">
        <v>0.2868217054263566</v>
      </c>
      <c r="F13" s="75">
        <v>0.61399999999999999</v>
      </c>
      <c r="G13" s="23">
        <v>0.44961240310077522</v>
      </c>
      <c r="H13" s="24">
        <v>0.16279069767441862</v>
      </c>
      <c r="I13" s="24">
        <v>0.21705426356589147</v>
      </c>
      <c r="J13" s="24">
        <v>6.9767441860465115E-2</v>
      </c>
      <c r="K13" s="24">
        <v>0</v>
      </c>
      <c r="L13" s="25">
        <v>0.10077519379844961</v>
      </c>
      <c r="M13" s="29">
        <v>72</v>
      </c>
      <c r="N13" s="30">
        <v>0.64864864864864868</v>
      </c>
      <c r="O13" s="35">
        <v>0.73239436619718312</v>
      </c>
      <c r="P13" s="36">
        <v>0.21126760563380281</v>
      </c>
      <c r="Q13" s="36">
        <v>2.8169014084507043E-2</v>
      </c>
      <c r="R13" s="36">
        <v>0</v>
      </c>
      <c r="S13" s="37">
        <v>2.8169014084507043E-2</v>
      </c>
      <c r="T13" s="82">
        <v>27</v>
      </c>
      <c r="U13" s="78">
        <v>13</v>
      </c>
      <c r="V13" s="78">
        <v>5</v>
      </c>
      <c r="W13" s="78">
        <v>7</v>
      </c>
      <c r="X13" s="40">
        <f t="shared" si="0"/>
        <v>0.51923076923076927</v>
      </c>
      <c r="Y13" s="40">
        <f t="shared" si="1"/>
        <v>0.25</v>
      </c>
      <c r="Z13" s="40">
        <f t="shared" si="2"/>
        <v>9.6153846153846159E-2</v>
      </c>
      <c r="AA13" s="41">
        <f t="shared" si="3"/>
        <v>0.13461538461538461</v>
      </c>
      <c r="AB13" s="86">
        <v>0.13793103448275862</v>
      </c>
      <c r="AC13" s="86">
        <v>0.75862068965517238</v>
      </c>
      <c r="AD13" s="86">
        <v>0.10344827586206896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82">
        <f>t_base[[#This Row],[Lettres
sc. Lang.
Arts]]+t_base[[#This Row],[Pluri Lettres, langues, sc. Humaines]]</f>
        <v>4</v>
      </c>
      <c r="AK13" s="78">
        <f>t_base[[#This Row],[Langues2]]</f>
        <v>22</v>
      </c>
      <c r="AL13" s="78">
        <f>t_base[[#This Row],[Sc. Humaines et sociales]]</f>
        <v>3</v>
      </c>
      <c r="AM13" s="78">
        <f>t_base[[#This Row],[Droit
SC. Po]]+t_base[[#This Row],[Sc. Éco gestion (hors AES)]]</f>
        <v>0</v>
      </c>
      <c r="AN13" s="78">
        <f>t_base[[#This Row],[Pluri Droit SC. Po AES]]</f>
        <v>0</v>
      </c>
      <c r="AO13" s="78">
        <f>t_base[[#This Row],[Sc. Vie, santé, terre, univers2]]</f>
        <v>0</v>
      </c>
      <c r="AP13" s="78">
        <f>t_base[[#This Row],[Sc. fondamentales et app.]]</f>
        <v>0</v>
      </c>
      <c r="AQ13" s="78">
        <f>t_base[[#This Row],[STAPS2]]</f>
        <v>0</v>
      </c>
      <c r="AR13" s="92"/>
      <c r="AS13" s="92">
        <v>22</v>
      </c>
      <c r="AT13" s="92">
        <v>3</v>
      </c>
      <c r="AU13" s="92"/>
      <c r="AV13" s="92">
        <v>1</v>
      </c>
      <c r="AW13" s="92"/>
      <c r="AX13" s="92"/>
      <c r="AY13" s="92"/>
      <c r="AZ13" s="92"/>
      <c r="BA13" s="92">
        <v>3</v>
      </c>
      <c r="BB13" s="93"/>
      <c r="BC13" s="44">
        <v>0.86153846153846159</v>
      </c>
      <c r="BD13" s="45">
        <v>0.72881355932203384</v>
      </c>
      <c r="BE13" s="46">
        <v>0.93220338983050843</v>
      </c>
      <c r="BF13" s="45">
        <v>0.86440677966101698</v>
      </c>
      <c r="BG13" s="45">
        <v>0.38983050847457629</v>
      </c>
      <c r="BH13" s="45">
        <v>0.77966101694915257</v>
      </c>
      <c r="BI13" s="46">
        <v>0.87931034482758619</v>
      </c>
      <c r="BJ13" s="46">
        <v>0.88135593220338981</v>
      </c>
      <c r="BK13" s="45">
        <v>0.61016949152542377</v>
      </c>
      <c r="BL13" s="46">
        <v>0.93220338983050843</v>
      </c>
      <c r="BM13" s="45">
        <v>0.67241379310344829</v>
      </c>
    </row>
    <row r="14" spans="1:65" x14ac:dyDescent="0.2">
      <c r="A14" s="1" t="s">
        <v>13</v>
      </c>
      <c r="B14" s="9" t="s">
        <v>39</v>
      </c>
      <c r="C14" s="12">
        <v>47</v>
      </c>
      <c r="D14" s="16">
        <v>0.7021276595744681</v>
      </c>
      <c r="E14" s="17">
        <v>0.2978723404255319</v>
      </c>
      <c r="F14" s="75">
        <v>0.75</v>
      </c>
      <c r="G14" s="23">
        <v>0.63829787234042556</v>
      </c>
      <c r="H14" s="24">
        <v>4.2553191489361701E-2</v>
      </c>
      <c r="I14" s="24">
        <v>0.14893617021276595</v>
      </c>
      <c r="J14" s="24">
        <v>0</v>
      </c>
      <c r="K14" s="24">
        <v>2.1276595744680851E-2</v>
      </c>
      <c r="L14" s="25">
        <v>0.14893617021276595</v>
      </c>
      <c r="M14" s="29">
        <v>31</v>
      </c>
      <c r="N14" s="30">
        <v>0.72093023255813948</v>
      </c>
      <c r="O14" s="35">
        <v>0.8</v>
      </c>
      <c r="P14" s="36">
        <v>0.13333333333333333</v>
      </c>
      <c r="Q14" s="36">
        <v>6.6666666666666666E-2</v>
      </c>
      <c r="R14" s="36">
        <v>0</v>
      </c>
      <c r="S14" s="37">
        <v>0</v>
      </c>
      <c r="T14" s="82">
        <v>18</v>
      </c>
      <c r="U14" s="78">
        <v>4</v>
      </c>
      <c r="V14" s="78"/>
      <c r="W14" s="78">
        <v>2</v>
      </c>
      <c r="X14" s="40">
        <f t="shared" si="0"/>
        <v>0.75</v>
      </c>
      <c r="Y14" s="40">
        <f t="shared" si="1"/>
        <v>0.16666666666666666</v>
      </c>
      <c r="Z14" s="40">
        <f t="shared" si="2"/>
        <v>0</v>
      </c>
      <c r="AA14" s="41">
        <f t="shared" si="3"/>
        <v>8.3333333333333329E-2</v>
      </c>
      <c r="AB14" s="86">
        <v>0.90909090909090906</v>
      </c>
      <c r="AC14" s="86">
        <v>0</v>
      </c>
      <c r="AD14" s="86">
        <v>9.0909090909090912E-2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2">
        <f>t_base[[#This Row],[Lettres
sc. Lang.
Arts]]+t_base[[#This Row],[Pluri Lettres, langues, sc. Humaines]]</f>
        <v>20</v>
      </c>
      <c r="AK14" s="78">
        <f>t_base[[#This Row],[Langues2]]</f>
        <v>0</v>
      </c>
      <c r="AL14" s="78">
        <f>t_base[[#This Row],[Sc. Humaines et sociales]]</f>
        <v>2</v>
      </c>
      <c r="AM14" s="78">
        <f>t_base[[#This Row],[Droit
SC. Po]]+t_base[[#This Row],[Sc. Éco gestion (hors AES)]]</f>
        <v>0</v>
      </c>
      <c r="AN14" s="78">
        <f>t_base[[#This Row],[Pluri Droit SC. Po AES]]</f>
        <v>0</v>
      </c>
      <c r="AO14" s="78">
        <f>t_base[[#This Row],[Sc. Vie, santé, terre, univers2]]</f>
        <v>0</v>
      </c>
      <c r="AP14" s="78">
        <f>t_base[[#This Row],[Sc. fondamentales et app.]]</f>
        <v>0</v>
      </c>
      <c r="AQ14" s="78">
        <f>t_base[[#This Row],[STAPS2]]</f>
        <v>0</v>
      </c>
      <c r="AR14" s="92"/>
      <c r="AS14" s="92"/>
      <c r="AT14" s="92">
        <v>5</v>
      </c>
      <c r="AU14" s="92"/>
      <c r="AV14" s="92">
        <v>15</v>
      </c>
      <c r="AW14" s="92"/>
      <c r="AX14" s="92"/>
      <c r="AY14" s="92"/>
      <c r="AZ14" s="92"/>
      <c r="BA14" s="92">
        <v>2</v>
      </c>
      <c r="BB14" s="93"/>
      <c r="BC14" s="44">
        <v>0.96296296296296291</v>
      </c>
      <c r="BD14" s="45">
        <v>0.8</v>
      </c>
      <c r="BE14" s="46">
        <v>0.96</v>
      </c>
      <c r="BF14" s="45">
        <v>0.84</v>
      </c>
      <c r="BG14" s="45">
        <v>0.41666666666666669</v>
      </c>
      <c r="BH14" s="46">
        <v>0.875</v>
      </c>
      <c r="BI14" s="46">
        <v>0.88</v>
      </c>
      <c r="BJ14" s="46">
        <v>0.92</v>
      </c>
      <c r="BK14" s="46">
        <v>0.88</v>
      </c>
      <c r="BL14" s="45">
        <v>0.69230769230769229</v>
      </c>
      <c r="BM14" s="45">
        <v>0.66666666666666663</v>
      </c>
    </row>
    <row r="15" spans="1:65" x14ac:dyDescent="0.2">
      <c r="A15" s="1" t="s">
        <v>14</v>
      </c>
      <c r="B15" s="9" t="s">
        <v>39</v>
      </c>
      <c r="C15" s="12">
        <v>160</v>
      </c>
      <c r="D15" s="16">
        <v>0.33750000000000002</v>
      </c>
      <c r="E15" s="17">
        <v>0.66249999999999998</v>
      </c>
      <c r="F15" s="75">
        <v>0.753</v>
      </c>
      <c r="G15" s="23">
        <v>0</v>
      </c>
      <c r="H15" s="24">
        <v>3.125E-2</v>
      </c>
      <c r="I15" s="24">
        <v>0.78749999999999998</v>
      </c>
      <c r="J15" s="24">
        <v>2.5000000000000001E-2</v>
      </c>
      <c r="K15" s="24">
        <v>0</v>
      </c>
      <c r="L15" s="25">
        <v>0.15625</v>
      </c>
      <c r="M15" s="29">
        <v>68</v>
      </c>
      <c r="N15" s="30">
        <v>0.59130434782608698</v>
      </c>
      <c r="O15" s="35">
        <v>0.89552238805970152</v>
      </c>
      <c r="P15" s="36">
        <v>1.4925373134328358E-2</v>
      </c>
      <c r="Q15" s="36">
        <v>2.9850746268656716E-2</v>
      </c>
      <c r="R15" s="36">
        <v>1.4925373134328358E-2</v>
      </c>
      <c r="S15" s="37">
        <v>4.4776119402985072E-2</v>
      </c>
      <c r="T15" s="82">
        <v>44</v>
      </c>
      <c r="U15" s="78">
        <v>11</v>
      </c>
      <c r="V15" s="78">
        <v>2</v>
      </c>
      <c r="W15" s="78">
        <v>3</v>
      </c>
      <c r="X15" s="40">
        <f t="shared" si="0"/>
        <v>0.73333333333333328</v>
      </c>
      <c r="Y15" s="40">
        <f t="shared" si="1"/>
        <v>0.18333333333333332</v>
      </c>
      <c r="Z15" s="40">
        <f t="shared" si="2"/>
        <v>3.3333333333333333E-2</v>
      </c>
      <c r="AA15" s="41">
        <f t="shared" si="3"/>
        <v>0.05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1</v>
      </c>
      <c r="AI15" s="86">
        <v>0</v>
      </c>
      <c r="AJ15" s="82">
        <f>t_base[[#This Row],[Lettres
sc. Lang.
Arts]]+t_base[[#This Row],[Pluri Lettres, langues, sc. Humaines]]</f>
        <v>0</v>
      </c>
      <c r="AK15" s="78">
        <f>t_base[[#This Row],[Langues2]]</f>
        <v>0</v>
      </c>
      <c r="AL15" s="78">
        <f>t_base[[#This Row],[Sc. Humaines et sociales]]</f>
        <v>0</v>
      </c>
      <c r="AM15" s="78">
        <f>t_base[[#This Row],[Droit
SC. Po]]+t_base[[#This Row],[Sc. Éco gestion (hors AES)]]</f>
        <v>0</v>
      </c>
      <c r="AN15" s="78">
        <f>t_base[[#This Row],[Pluri Droit SC. Po AES]]</f>
        <v>0</v>
      </c>
      <c r="AO15" s="78">
        <f>t_base[[#This Row],[Sc. Vie, santé, terre, univers2]]</f>
        <v>0</v>
      </c>
      <c r="AP15" s="78">
        <f>t_base[[#This Row],[Sc. fondamentales et app.]]</f>
        <v>51</v>
      </c>
      <c r="AQ15" s="78">
        <f>t_base[[#This Row],[STAPS2]]</f>
        <v>0</v>
      </c>
      <c r="AR15" s="92"/>
      <c r="AS15" s="92"/>
      <c r="AT15" s="92"/>
      <c r="AU15" s="92"/>
      <c r="AV15" s="92"/>
      <c r="AW15" s="92"/>
      <c r="AX15" s="92"/>
      <c r="AY15" s="92"/>
      <c r="AZ15" s="92">
        <v>51</v>
      </c>
      <c r="BA15" s="92"/>
      <c r="BB15" s="93"/>
      <c r="BC15" s="44">
        <v>0.86363636363636365</v>
      </c>
      <c r="BD15" s="45">
        <v>0.65517241379310343</v>
      </c>
      <c r="BE15" s="46">
        <v>0.86206896551724133</v>
      </c>
      <c r="BF15" s="46">
        <v>0.88135593220338981</v>
      </c>
      <c r="BG15" s="45">
        <v>0.61016949152542377</v>
      </c>
      <c r="BH15" s="45">
        <v>0.7142857142857143</v>
      </c>
      <c r="BI15" s="45">
        <v>0.75862068965517238</v>
      </c>
      <c r="BJ15" s="46">
        <v>0.83636363636363631</v>
      </c>
      <c r="BK15" s="45">
        <v>0.45614035087719296</v>
      </c>
      <c r="BL15" s="45">
        <v>0.48214285714285715</v>
      </c>
      <c r="BM15" s="45">
        <v>0.59649122807017541</v>
      </c>
    </row>
    <row r="16" spans="1:65" x14ac:dyDescent="0.2">
      <c r="A16" s="1" t="s">
        <v>15</v>
      </c>
      <c r="B16" s="9" t="s">
        <v>39</v>
      </c>
      <c r="C16" s="12">
        <v>20</v>
      </c>
      <c r="D16" s="16">
        <v>0.4</v>
      </c>
      <c r="E16" s="17">
        <v>0.6</v>
      </c>
      <c r="F16" s="75">
        <v>0.8</v>
      </c>
      <c r="G16" s="23">
        <v>0.15</v>
      </c>
      <c r="H16" s="24">
        <v>0.25</v>
      </c>
      <c r="I16" s="24">
        <v>0.25</v>
      </c>
      <c r="J16" s="24">
        <v>0.2</v>
      </c>
      <c r="K16" s="24">
        <v>0.1</v>
      </c>
      <c r="L16" s="25">
        <v>0.05</v>
      </c>
      <c r="M16" s="29">
        <v>10</v>
      </c>
      <c r="N16" s="30">
        <v>0.58823529411764708</v>
      </c>
      <c r="O16" s="35">
        <v>0.5</v>
      </c>
      <c r="P16" s="36">
        <v>0.1</v>
      </c>
      <c r="Q16" s="36">
        <v>0.3</v>
      </c>
      <c r="R16" s="36">
        <v>0</v>
      </c>
      <c r="S16" s="37">
        <v>0.1</v>
      </c>
      <c r="T16" s="82">
        <v>2</v>
      </c>
      <c r="U16" s="78"/>
      <c r="V16" s="78">
        <v>1</v>
      </c>
      <c r="W16" s="78">
        <v>2</v>
      </c>
      <c r="X16" s="40">
        <f t="shared" si="0"/>
        <v>0.4</v>
      </c>
      <c r="Y16" s="40">
        <f t="shared" si="1"/>
        <v>0</v>
      </c>
      <c r="Z16" s="40">
        <f t="shared" si="2"/>
        <v>0.2</v>
      </c>
      <c r="AA16" s="41">
        <f t="shared" si="3"/>
        <v>0.4</v>
      </c>
      <c r="AB16" s="86">
        <v>1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82">
        <f>t_base[[#This Row],[Lettres
sc. Lang.
Arts]]+t_base[[#This Row],[Pluri Lettres, langues, sc. Humaines]]</f>
        <v>3</v>
      </c>
      <c r="AK16" s="78">
        <f>t_base[[#This Row],[Langues2]]</f>
        <v>0</v>
      </c>
      <c r="AL16" s="78">
        <f>t_base[[#This Row],[Sc. Humaines et sociales]]</f>
        <v>0</v>
      </c>
      <c r="AM16" s="78">
        <f>t_base[[#This Row],[Droit
SC. Po]]+t_base[[#This Row],[Sc. Éco gestion (hors AES)]]</f>
        <v>0</v>
      </c>
      <c r="AN16" s="78">
        <f>t_base[[#This Row],[Pluri Droit SC. Po AES]]</f>
        <v>0</v>
      </c>
      <c r="AO16" s="78">
        <f>t_base[[#This Row],[Sc. Vie, santé, terre, univers2]]</f>
        <v>0</v>
      </c>
      <c r="AP16" s="78">
        <f>t_base[[#This Row],[Sc. fondamentales et app.]]</f>
        <v>0</v>
      </c>
      <c r="AQ16" s="78">
        <f>t_base[[#This Row],[STAPS2]]</f>
        <v>0</v>
      </c>
      <c r="AR16" s="92"/>
      <c r="AS16" s="92"/>
      <c r="AT16" s="92">
        <v>3</v>
      </c>
      <c r="AU16" s="92"/>
      <c r="AV16" s="92"/>
      <c r="AW16" s="92"/>
      <c r="AX16" s="92"/>
      <c r="AY16" s="92"/>
      <c r="AZ16" s="92"/>
      <c r="BA16" s="92"/>
      <c r="BB16" s="93"/>
      <c r="BC16" s="44">
        <v>0.7</v>
      </c>
      <c r="BD16" s="46">
        <v>0.9</v>
      </c>
      <c r="BE16" s="46">
        <v>0.9</v>
      </c>
      <c r="BF16" s="45">
        <v>0.8</v>
      </c>
      <c r="BG16" s="45">
        <v>0.2</v>
      </c>
      <c r="BH16" s="45">
        <v>0.7</v>
      </c>
      <c r="BI16" s="46">
        <v>0.9</v>
      </c>
      <c r="BJ16" s="46">
        <v>0.9</v>
      </c>
      <c r="BK16" s="45">
        <v>0.8</v>
      </c>
      <c r="BL16" s="45">
        <v>0.66666666666666663</v>
      </c>
      <c r="BM16" s="45">
        <v>0.7</v>
      </c>
    </row>
    <row r="17" spans="1:65" x14ac:dyDescent="0.2">
      <c r="A17" s="1" t="s">
        <v>16</v>
      </c>
      <c r="B17" s="9" t="s">
        <v>39</v>
      </c>
      <c r="C17" s="12">
        <v>19</v>
      </c>
      <c r="D17" s="16">
        <v>0.47368421052631576</v>
      </c>
      <c r="E17" s="17">
        <v>0.52631578947368418</v>
      </c>
      <c r="F17" s="75">
        <v>0.94699999999999995</v>
      </c>
      <c r="G17" s="23">
        <v>0.42105263157894735</v>
      </c>
      <c r="H17" s="24">
        <v>0.26315789473684209</v>
      </c>
      <c r="I17" s="24">
        <v>0.15789473684210525</v>
      </c>
      <c r="J17" s="24">
        <v>0.10526315789473684</v>
      </c>
      <c r="K17" s="24">
        <v>5.2631578947368418E-2</v>
      </c>
      <c r="L17" s="25">
        <v>0</v>
      </c>
      <c r="M17" s="29">
        <v>14</v>
      </c>
      <c r="N17" s="30">
        <v>0.77777777777777779</v>
      </c>
      <c r="O17" s="35">
        <v>0.7857142857142857</v>
      </c>
      <c r="P17" s="36">
        <v>0.14285714285714285</v>
      </c>
      <c r="Q17" s="36">
        <v>0</v>
      </c>
      <c r="R17" s="36">
        <v>0</v>
      </c>
      <c r="S17" s="37">
        <v>7.1428571428571425E-2</v>
      </c>
      <c r="T17" s="82">
        <v>6</v>
      </c>
      <c r="U17" s="78">
        <v>3</v>
      </c>
      <c r="V17" s="78">
        <v>1</v>
      </c>
      <c r="W17" s="78">
        <v>1</v>
      </c>
      <c r="X17" s="40">
        <f t="shared" si="0"/>
        <v>0.54545454545454541</v>
      </c>
      <c r="Y17" s="40">
        <f t="shared" si="1"/>
        <v>0.27272727272727271</v>
      </c>
      <c r="Z17" s="40">
        <f t="shared" si="2"/>
        <v>9.0909090909090912E-2</v>
      </c>
      <c r="AA17" s="41">
        <f t="shared" si="3"/>
        <v>9.0909090909090912E-2</v>
      </c>
      <c r="AB17" s="86">
        <v>0</v>
      </c>
      <c r="AC17" s="86">
        <v>0</v>
      </c>
      <c r="AD17" s="86">
        <v>1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2">
        <f>t_base[[#This Row],[Lettres
sc. Lang.
Arts]]+t_base[[#This Row],[Pluri Lettres, langues, sc. Humaines]]</f>
        <v>0</v>
      </c>
      <c r="AK17" s="78">
        <f>t_base[[#This Row],[Langues2]]</f>
        <v>0</v>
      </c>
      <c r="AL17" s="78">
        <f>t_base[[#This Row],[Sc. Humaines et sociales]]</f>
        <v>9</v>
      </c>
      <c r="AM17" s="78">
        <f>t_base[[#This Row],[Droit
SC. Po]]+t_base[[#This Row],[Sc. Éco gestion (hors AES)]]</f>
        <v>0</v>
      </c>
      <c r="AN17" s="78">
        <f>t_base[[#This Row],[Pluri Droit SC. Po AES]]</f>
        <v>0</v>
      </c>
      <c r="AO17" s="78">
        <f>t_base[[#This Row],[Sc. Vie, santé, terre, univers2]]</f>
        <v>0</v>
      </c>
      <c r="AP17" s="78">
        <f>t_base[[#This Row],[Sc. fondamentales et app.]]</f>
        <v>0</v>
      </c>
      <c r="AQ17" s="78">
        <f>t_base[[#This Row],[STAPS2]]</f>
        <v>0</v>
      </c>
      <c r="AR17" s="92"/>
      <c r="AS17" s="92"/>
      <c r="AT17" s="92"/>
      <c r="AU17" s="92"/>
      <c r="AV17" s="92"/>
      <c r="AW17" s="92"/>
      <c r="AX17" s="92"/>
      <c r="AY17" s="92"/>
      <c r="AZ17" s="92"/>
      <c r="BA17" s="92">
        <v>9</v>
      </c>
      <c r="BB17" s="93"/>
      <c r="BC17" s="44">
        <v>0.84615384615384615</v>
      </c>
      <c r="BD17" s="45">
        <v>0.5</v>
      </c>
      <c r="BE17" s="45">
        <v>0.7857142857142857</v>
      </c>
      <c r="BF17" s="46">
        <v>1</v>
      </c>
      <c r="BG17" s="45">
        <v>0.35714285714285715</v>
      </c>
      <c r="BH17" s="46">
        <v>0.9285714285714286</v>
      </c>
      <c r="BI17" s="45">
        <v>0.8571428571428571</v>
      </c>
      <c r="BJ17" s="46">
        <v>1</v>
      </c>
      <c r="BK17" s="46">
        <v>1</v>
      </c>
      <c r="BL17" s="45">
        <v>0.7857142857142857</v>
      </c>
      <c r="BM17" s="45">
        <v>0.42857142857142855</v>
      </c>
    </row>
    <row r="18" spans="1:65" x14ac:dyDescent="0.2">
      <c r="A18" s="1" t="s">
        <v>17</v>
      </c>
      <c r="B18" s="9" t="s">
        <v>39</v>
      </c>
      <c r="C18" s="12">
        <v>62</v>
      </c>
      <c r="D18" s="16">
        <v>0.32258064516129031</v>
      </c>
      <c r="E18" s="17">
        <v>0.67741935483870963</v>
      </c>
      <c r="F18" s="75">
        <v>0.72599999999999998</v>
      </c>
      <c r="G18" s="23">
        <v>0</v>
      </c>
      <c r="H18" s="24">
        <v>0</v>
      </c>
      <c r="I18" s="24">
        <v>0.83870967741935487</v>
      </c>
      <c r="J18" s="24">
        <v>6.4516129032258063E-2</v>
      </c>
      <c r="K18" s="24">
        <v>0</v>
      </c>
      <c r="L18" s="25">
        <v>9.6774193548387094E-2</v>
      </c>
      <c r="M18" s="29">
        <v>40</v>
      </c>
      <c r="N18" s="30">
        <v>0.75471698113207553</v>
      </c>
      <c r="O18" s="35">
        <v>0.92500000000000004</v>
      </c>
      <c r="P18" s="36">
        <v>0</v>
      </c>
      <c r="Q18" s="36">
        <v>0.05</v>
      </c>
      <c r="R18" s="36">
        <v>2.5000000000000001E-2</v>
      </c>
      <c r="S18" s="37">
        <v>0</v>
      </c>
      <c r="T18" s="82">
        <v>25</v>
      </c>
      <c r="U18" s="78">
        <v>7</v>
      </c>
      <c r="V18" s="78">
        <v>2</v>
      </c>
      <c r="W18" s="78">
        <v>3</v>
      </c>
      <c r="X18" s="40">
        <f t="shared" si="0"/>
        <v>0.67567567567567566</v>
      </c>
      <c r="Y18" s="40">
        <f t="shared" si="1"/>
        <v>0.1891891891891892</v>
      </c>
      <c r="Z18" s="40">
        <f t="shared" si="2"/>
        <v>5.4054054054054057E-2</v>
      </c>
      <c r="AA18" s="41">
        <f t="shared" si="3"/>
        <v>8.1081081081081086E-2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0.10344827586206896</v>
      </c>
      <c r="AH18" s="86">
        <v>0.89655172413793105</v>
      </c>
      <c r="AI18" s="86">
        <v>0</v>
      </c>
      <c r="AJ18" s="82">
        <f>t_base[[#This Row],[Lettres
sc. Lang.
Arts]]+t_base[[#This Row],[Pluri Lettres, langues, sc. Humaines]]</f>
        <v>0</v>
      </c>
      <c r="AK18" s="78">
        <f>t_base[[#This Row],[Langues2]]</f>
        <v>0</v>
      </c>
      <c r="AL18" s="78">
        <f>t_base[[#This Row],[Sc. Humaines et sociales]]</f>
        <v>0</v>
      </c>
      <c r="AM18" s="78">
        <f>t_base[[#This Row],[Droit
SC. Po]]+t_base[[#This Row],[Sc. Éco gestion (hors AES)]]</f>
        <v>0</v>
      </c>
      <c r="AN18" s="78">
        <f>t_base[[#This Row],[Pluri Droit SC. Po AES]]</f>
        <v>0</v>
      </c>
      <c r="AO18" s="78">
        <f>t_base[[#This Row],[Sc. Vie, santé, terre, univers2]]</f>
        <v>3</v>
      </c>
      <c r="AP18" s="78">
        <f>t_base[[#This Row],[Sc. fondamentales et app.]]</f>
        <v>26</v>
      </c>
      <c r="AQ18" s="78">
        <f>t_base[[#This Row],[STAPS2]]</f>
        <v>0</v>
      </c>
      <c r="AR18" s="92"/>
      <c r="AS18" s="92"/>
      <c r="AT18" s="92"/>
      <c r="AU18" s="92"/>
      <c r="AV18" s="92"/>
      <c r="AW18" s="92">
        <v>1</v>
      </c>
      <c r="AX18" s="92">
        <v>3</v>
      </c>
      <c r="AY18" s="92"/>
      <c r="AZ18" s="92">
        <v>26</v>
      </c>
      <c r="BA18" s="92"/>
      <c r="BB18" s="93"/>
      <c r="BC18" s="44">
        <v>0.875</v>
      </c>
      <c r="BD18" s="45">
        <v>0.82051282051282048</v>
      </c>
      <c r="BE18" s="46">
        <v>0.94871794871794868</v>
      </c>
      <c r="BF18" s="46">
        <v>0.86842105263157898</v>
      </c>
      <c r="BG18" s="45">
        <v>0.69230769230769229</v>
      </c>
      <c r="BH18" s="45">
        <v>0.74358974358974361</v>
      </c>
      <c r="BI18" s="46">
        <v>0.84615384615384615</v>
      </c>
      <c r="BJ18" s="45">
        <v>0.74358974358974361</v>
      </c>
      <c r="BK18" s="45">
        <v>0.58974358974358976</v>
      </c>
      <c r="BL18" s="45">
        <v>0.53846153846153844</v>
      </c>
      <c r="BM18" s="45">
        <v>0.76315789473684215</v>
      </c>
    </row>
    <row r="19" spans="1:65" x14ac:dyDescent="0.2">
      <c r="A19" s="1" t="s">
        <v>18</v>
      </c>
      <c r="B19" s="9" t="s">
        <v>39</v>
      </c>
      <c r="C19" s="12">
        <v>293</v>
      </c>
      <c r="D19" s="16">
        <v>0.84641638225255977</v>
      </c>
      <c r="E19" s="17">
        <v>0.15358361774744028</v>
      </c>
      <c r="F19" s="75">
        <v>0.88100000000000001</v>
      </c>
      <c r="G19" s="23">
        <v>0.19795221843003413</v>
      </c>
      <c r="H19" s="24">
        <v>0.27303754266211605</v>
      </c>
      <c r="I19" s="24">
        <v>0.38225255972696248</v>
      </c>
      <c r="J19" s="24">
        <v>0.10238907849829351</v>
      </c>
      <c r="K19" s="24">
        <v>2.0477815699658702E-2</v>
      </c>
      <c r="L19" s="25">
        <v>2.3890784982935155E-2</v>
      </c>
      <c r="M19" s="29">
        <v>192</v>
      </c>
      <c r="N19" s="30">
        <v>0.69314079422382668</v>
      </c>
      <c r="O19" s="35">
        <v>0.58201058201058198</v>
      </c>
      <c r="P19" s="36">
        <v>0.1693121693121693</v>
      </c>
      <c r="Q19" s="36">
        <v>0.17460317460317459</v>
      </c>
      <c r="R19" s="36">
        <v>0</v>
      </c>
      <c r="S19" s="37">
        <v>7.407407407407407E-2</v>
      </c>
      <c r="T19" s="82">
        <v>64</v>
      </c>
      <c r="U19" s="78">
        <v>19</v>
      </c>
      <c r="V19" s="78">
        <v>9</v>
      </c>
      <c r="W19" s="78">
        <v>18</v>
      </c>
      <c r="X19" s="40">
        <f t="shared" si="0"/>
        <v>0.58181818181818179</v>
      </c>
      <c r="Y19" s="40">
        <f t="shared" si="1"/>
        <v>0.17272727272727273</v>
      </c>
      <c r="Z19" s="40">
        <f t="shared" si="2"/>
        <v>8.1818181818181818E-2</v>
      </c>
      <c r="AA19" s="41">
        <f t="shared" si="3"/>
        <v>0.16363636363636364</v>
      </c>
      <c r="AB19" s="86">
        <v>2.7397260273972601E-2</v>
      </c>
      <c r="AC19" s="86">
        <v>0</v>
      </c>
      <c r="AD19" s="86">
        <v>0.9452054794520548</v>
      </c>
      <c r="AE19" s="86">
        <v>1.3698630136986301E-2</v>
      </c>
      <c r="AF19" s="86">
        <v>0</v>
      </c>
      <c r="AG19" s="86">
        <v>1.3698630136986301E-2</v>
      </c>
      <c r="AH19" s="86">
        <v>0</v>
      </c>
      <c r="AI19" s="86">
        <v>0</v>
      </c>
      <c r="AJ19" s="82">
        <f>t_base[[#This Row],[Lettres
sc. Lang.
Arts]]+t_base[[#This Row],[Pluri Lettres, langues, sc. Humaines]]</f>
        <v>2</v>
      </c>
      <c r="AK19" s="78">
        <f>t_base[[#This Row],[Langues2]]</f>
        <v>0</v>
      </c>
      <c r="AL19" s="78">
        <f>t_base[[#This Row],[Sc. Humaines et sociales]]</f>
        <v>69</v>
      </c>
      <c r="AM19" s="78">
        <f>t_base[[#This Row],[Droit
SC. Po]]+t_base[[#This Row],[Sc. Éco gestion (hors AES)]]</f>
        <v>1</v>
      </c>
      <c r="AN19" s="78">
        <f>t_base[[#This Row],[Pluri Droit SC. Po AES]]</f>
        <v>0</v>
      </c>
      <c r="AO19" s="78">
        <f>t_base[[#This Row],[Sc. Vie, santé, terre, univers2]]</f>
        <v>1</v>
      </c>
      <c r="AP19" s="78">
        <f>t_base[[#This Row],[Sc. fondamentales et app.]]</f>
        <v>0</v>
      </c>
      <c r="AQ19" s="78">
        <f>t_base[[#This Row],[STAPS2]]</f>
        <v>0</v>
      </c>
      <c r="AR19" s="92"/>
      <c r="AS19" s="92"/>
      <c r="AT19" s="92">
        <v>2</v>
      </c>
      <c r="AU19" s="92"/>
      <c r="AV19" s="92"/>
      <c r="AW19" s="92"/>
      <c r="AX19" s="92">
        <v>1</v>
      </c>
      <c r="AY19" s="92">
        <v>1</v>
      </c>
      <c r="AZ19" s="92"/>
      <c r="BA19" s="92">
        <v>69</v>
      </c>
      <c r="BB19" s="93"/>
      <c r="BC19" s="44">
        <v>0.72826086956521741</v>
      </c>
      <c r="BD19" s="45">
        <v>0.80327868852459017</v>
      </c>
      <c r="BE19" s="46">
        <v>0.89617486338797814</v>
      </c>
      <c r="BF19" s="46">
        <v>0.89071038251366119</v>
      </c>
      <c r="BG19" s="45">
        <v>0.47252747252747251</v>
      </c>
      <c r="BH19" s="45">
        <v>0.81318681318681318</v>
      </c>
      <c r="BI19" s="45">
        <v>0.84615384615384615</v>
      </c>
      <c r="BJ19" s="46">
        <v>0.87912087912087911</v>
      </c>
      <c r="BK19" s="45">
        <v>0.76373626373626369</v>
      </c>
      <c r="BL19" s="45">
        <v>0.6428571428571429</v>
      </c>
      <c r="BM19" s="45">
        <v>0.64835164835164838</v>
      </c>
    </row>
    <row r="20" spans="1:65" x14ac:dyDescent="0.2">
      <c r="A20" s="1" t="s">
        <v>19</v>
      </c>
      <c r="B20" s="9" t="s">
        <v>39</v>
      </c>
      <c r="C20" s="12">
        <v>30</v>
      </c>
      <c r="D20" s="16">
        <v>0.33333333333333331</v>
      </c>
      <c r="E20" s="17">
        <v>0.66666666666666663</v>
      </c>
      <c r="F20" s="75">
        <v>0.66700000000000004</v>
      </c>
      <c r="G20" s="23">
        <v>0</v>
      </c>
      <c r="H20" s="24">
        <v>0</v>
      </c>
      <c r="I20" s="24">
        <v>0.9</v>
      </c>
      <c r="J20" s="24">
        <v>3.3333333333333333E-2</v>
      </c>
      <c r="K20" s="24">
        <v>0</v>
      </c>
      <c r="L20" s="25">
        <v>6.6666666666666666E-2</v>
      </c>
      <c r="M20" s="29">
        <v>15</v>
      </c>
      <c r="N20" s="30">
        <v>0.68181818181818177</v>
      </c>
      <c r="O20" s="35">
        <v>1</v>
      </c>
      <c r="P20" s="36">
        <v>0</v>
      </c>
      <c r="Q20" s="36">
        <v>0</v>
      </c>
      <c r="R20" s="36">
        <v>0</v>
      </c>
      <c r="S20" s="37">
        <v>0</v>
      </c>
      <c r="T20" s="82">
        <v>13</v>
      </c>
      <c r="U20" s="78"/>
      <c r="V20" s="78">
        <v>1</v>
      </c>
      <c r="W20" s="78">
        <v>1</v>
      </c>
      <c r="X20" s="40">
        <f t="shared" si="0"/>
        <v>0.8666666666666667</v>
      </c>
      <c r="Y20" s="40">
        <f t="shared" si="1"/>
        <v>0</v>
      </c>
      <c r="Z20" s="40">
        <f t="shared" si="2"/>
        <v>6.6666666666666666E-2</v>
      </c>
      <c r="AA20" s="41">
        <f t="shared" si="3"/>
        <v>6.6666666666666666E-2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1</v>
      </c>
      <c r="AH20" s="86">
        <v>0</v>
      </c>
      <c r="AI20" s="86">
        <v>0</v>
      </c>
      <c r="AJ20" s="82">
        <f>t_base[[#This Row],[Lettres
sc. Lang.
Arts]]+t_base[[#This Row],[Pluri Lettres, langues, sc. Humaines]]</f>
        <v>0</v>
      </c>
      <c r="AK20" s="78">
        <f>t_base[[#This Row],[Langues2]]</f>
        <v>0</v>
      </c>
      <c r="AL20" s="78">
        <f>t_base[[#This Row],[Sc. Humaines et sociales]]</f>
        <v>0</v>
      </c>
      <c r="AM20" s="78">
        <f>t_base[[#This Row],[Droit
SC. Po]]+t_base[[#This Row],[Sc. Éco gestion (hors AES)]]</f>
        <v>0</v>
      </c>
      <c r="AN20" s="78">
        <f>t_base[[#This Row],[Pluri Droit SC. Po AES]]</f>
        <v>0</v>
      </c>
      <c r="AO20" s="78">
        <f>t_base[[#This Row],[Sc. Vie, santé, terre, univers2]]</f>
        <v>17</v>
      </c>
      <c r="AP20" s="78">
        <f>t_base[[#This Row],[Sc. fondamentales et app.]]</f>
        <v>0</v>
      </c>
      <c r="AQ20" s="78">
        <f>t_base[[#This Row],[STAPS2]]</f>
        <v>0</v>
      </c>
      <c r="AR20" s="92"/>
      <c r="AS20" s="92"/>
      <c r="AT20" s="92"/>
      <c r="AU20" s="92"/>
      <c r="AV20" s="92"/>
      <c r="AW20" s="92"/>
      <c r="AX20" s="92">
        <v>17</v>
      </c>
      <c r="AY20" s="92"/>
      <c r="AZ20" s="92"/>
      <c r="BA20" s="92"/>
      <c r="BB20" s="93"/>
      <c r="BC20" s="44">
        <v>1</v>
      </c>
      <c r="BD20" s="46">
        <v>1</v>
      </c>
      <c r="BE20" s="46">
        <v>1</v>
      </c>
      <c r="BF20" s="46">
        <v>0.93333333333333335</v>
      </c>
      <c r="BG20" s="45">
        <v>0.73333333333333328</v>
      </c>
      <c r="BH20" s="46">
        <v>0.93333333333333335</v>
      </c>
      <c r="BI20" s="46">
        <v>0.93333333333333335</v>
      </c>
      <c r="BJ20" s="46">
        <v>0.93333333333333335</v>
      </c>
      <c r="BK20" s="45">
        <v>0.66666666666666663</v>
      </c>
      <c r="BL20" s="45">
        <v>0.53333333333333333</v>
      </c>
      <c r="BM20" s="45">
        <v>0.8</v>
      </c>
    </row>
    <row r="21" spans="1:65" x14ac:dyDescent="0.2">
      <c r="A21" s="1" t="s">
        <v>20</v>
      </c>
      <c r="B21" s="9" t="s">
        <v>39</v>
      </c>
      <c r="C21" s="12">
        <v>234</v>
      </c>
      <c r="D21" s="16">
        <v>0.63675213675213671</v>
      </c>
      <c r="E21" s="17">
        <v>0.36324786324786323</v>
      </c>
      <c r="F21" s="75">
        <v>0.69399999999999995</v>
      </c>
      <c r="G21" s="23">
        <v>0</v>
      </c>
      <c r="H21" s="24">
        <v>1.7094017094017096E-2</v>
      </c>
      <c r="I21" s="24">
        <v>0.84615384615384615</v>
      </c>
      <c r="J21" s="24">
        <v>2.9914529914529916E-2</v>
      </c>
      <c r="K21" s="24">
        <v>4.2735042735042739E-3</v>
      </c>
      <c r="L21" s="25">
        <v>0.10256410256410256</v>
      </c>
      <c r="M21" s="29">
        <v>156</v>
      </c>
      <c r="N21" s="30">
        <v>0.8</v>
      </c>
      <c r="O21" s="35">
        <v>0.79870129870129869</v>
      </c>
      <c r="P21" s="36">
        <v>7.792207792207792E-2</v>
      </c>
      <c r="Q21" s="36">
        <v>9.0909090909090912E-2</v>
      </c>
      <c r="R21" s="36">
        <v>1.2987012987012988E-2</v>
      </c>
      <c r="S21" s="37">
        <v>1.948051948051948E-2</v>
      </c>
      <c r="T21" s="82">
        <v>82</v>
      </c>
      <c r="U21" s="78">
        <v>15</v>
      </c>
      <c r="V21" s="78">
        <v>9</v>
      </c>
      <c r="W21" s="78">
        <v>17</v>
      </c>
      <c r="X21" s="40">
        <f t="shared" si="0"/>
        <v>0.66666666666666663</v>
      </c>
      <c r="Y21" s="40">
        <f t="shared" si="1"/>
        <v>0.12195121951219512</v>
      </c>
      <c r="Z21" s="40">
        <f t="shared" si="2"/>
        <v>7.3170731707317069E-2</v>
      </c>
      <c r="AA21" s="41">
        <f t="shared" si="3"/>
        <v>0.13821138211382114</v>
      </c>
      <c r="AB21" s="86">
        <v>0</v>
      </c>
      <c r="AC21" s="86">
        <v>0</v>
      </c>
      <c r="AD21" s="86">
        <v>0.16494845360824742</v>
      </c>
      <c r="AE21" s="86">
        <v>1.0309278350515464E-2</v>
      </c>
      <c r="AF21" s="86">
        <v>0</v>
      </c>
      <c r="AG21" s="86">
        <v>0.81443298969072164</v>
      </c>
      <c r="AH21" s="86">
        <v>1.0309278350515464E-2</v>
      </c>
      <c r="AI21" s="86">
        <v>0</v>
      </c>
      <c r="AJ21" s="82">
        <f>t_base[[#This Row],[Lettres
sc. Lang.
Arts]]+t_base[[#This Row],[Pluri Lettres, langues, sc. Humaines]]</f>
        <v>0</v>
      </c>
      <c r="AK21" s="78">
        <f>t_base[[#This Row],[Langues2]]</f>
        <v>0</v>
      </c>
      <c r="AL21" s="78">
        <f>t_base[[#This Row],[Sc. Humaines et sociales]]</f>
        <v>16</v>
      </c>
      <c r="AM21" s="78">
        <f>t_base[[#This Row],[Droit
SC. Po]]+t_base[[#This Row],[Sc. Éco gestion (hors AES)]]</f>
        <v>1</v>
      </c>
      <c r="AN21" s="78">
        <f>t_base[[#This Row],[Pluri Droit SC. Po AES]]</f>
        <v>0</v>
      </c>
      <c r="AO21" s="78">
        <f>t_base[[#This Row],[Sc. Vie, santé, terre, univers2]]</f>
        <v>79</v>
      </c>
      <c r="AP21" s="78">
        <f>t_base[[#This Row],[Sc. fondamentales et app.]]</f>
        <v>1</v>
      </c>
      <c r="AQ21" s="78">
        <f>t_base[[#This Row],[STAPS2]]</f>
        <v>0</v>
      </c>
      <c r="AR21" s="92"/>
      <c r="AS21" s="92"/>
      <c r="AT21" s="92"/>
      <c r="AU21" s="92"/>
      <c r="AV21" s="92"/>
      <c r="AW21" s="92"/>
      <c r="AX21" s="92">
        <v>79</v>
      </c>
      <c r="AY21" s="92">
        <v>1</v>
      </c>
      <c r="AZ21" s="92">
        <v>1</v>
      </c>
      <c r="BA21" s="92">
        <v>16</v>
      </c>
      <c r="BB21" s="93"/>
      <c r="BC21" s="44">
        <v>0.7814569536423841</v>
      </c>
      <c r="BD21" s="45">
        <v>0.84722222222222221</v>
      </c>
      <c r="BE21" s="46">
        <v>0.9375</v>
      </c>
      <c r="BF21" s="45">
        <v>0.85416666666666663</v>
      </c>
      <c r="BG21" s="45">
        <v>0.76388888888888884</v>
      </c>
      <c r="BH21" s="46">
        <v>0.88111888111888115</v>
      </c>
      <c r="BI21" s="46">
        <v>0.94405594405594406</v>
      </c>
      <c r="BJ21" s="45">
        <v>0.8601398601398601</v>
      </c>
      <c r="BK21" s="45">
        <v>0.72535211267605637</v>
      </c>
      <c r="BL21" s="45">
        <v>0.58041958041958042</v>
      </c>
      <c r="BM21" s="45">
        <v>0.71328671328671334</v>
      </c>
    </row>
    <row r="22" spans="1:65" x14ac:dyDescent="0.2">
      <c r="A22" s="1" t="s">
        <v>21</v>
      </c>
      <c r="B22" s="9" t="s">
        <v>39</v>
      </c>
      <c r="C22" s="12">
        <v>63</v>
      </c>
      <c r="D22" s="16">
        <v>0.93650793650793651</v>
      </c>
      <c r="E22" s="17">
        <v>6.3492063492063489E-2</v>
      </c>
      <c r="F22" s="75">
        <v>0.90500000000000003</v>
      </c>
      <c r="G22" s="23">
        <v>0.22222222222222221</v>
      </c>
      <c r="H22" s="24">
        <v>0.20634920634920634</v>
      </c>
      <c r="I22" s="24">
        <v>0.1111111111111111</v>
      </c>
      <c r="J22" s="24">
        <v>0.1111111111111111</v>
      </c>
      <c r="K22" s="24">
        <v>3.1746031746031744E-2</v>
      </c>
      <c r="L22" s="25">
        <v>0.31746031746031744</v>
      </c>
      <c r="M22" s="29">
        <v>35</v>
      </c>
      <c r="N22" s="30">
        <v>0.59322033898305082</v>
      </c>
      <c r="O22" s="35">
        <v>0.88571428571428568</v>
      </c>
      <c r="P22" s="36">
        <v>0</v>
      </c>
      <c r="Q22" s="36">
        <v>8.5714285714285715E-2</v>
      </c>
      <c r="R22" s="36">
        <v>2.8571428571428571E-2</v>
      </c>
      <c r="S22" s="37">
        <v>0</v>
      </c>
      <c r="T22" s="82">
        <v>15</v>
      </c>
      <c r="U22" s="78">
        <v>13</v>
      </c>
      <c r="V22" s="78">
        <v>1</v>
      </c>
      <c r="W22" s="78">
        <v>2</v>
      </c>
      <c r="X22" s="40">
        <f t="shared" si="0"/>
        <v>0.4838709677419355</v>
      </c>
      <c r="Y22" s="40">
        <f t="shared" si="1"/>
        <v>0.41935483870967744</v>
      </c>
      <c r="Z22" s="40">
        <f t="shared" si="2"/>
        <v>3.2258064516129031E-2</v>
      </c>
      <c r="AA22" s="41">
        <f t="shared" si="3"/>
        <v>6.4516129032258063E-2</v>
      </c>
      <c r="AB22" s="86">
        <v>0.6875</v>
      </c>
      <c r="AC22" s="86">
        <v>6.25E-2</v>
      </c>
      <c r="AD22" s="86">
        <v>0.125</v>
      </c>
      <c r="AE22" s="86">
        <v>0.125</v>
      </c>
      <c r="AF22" s="86">
        <v>0</v>
      </c>
      <c r="AG22" s="86">
        <v>0</v>
      </c>
      <c r="AH22" s="86">
        <v>0</v>
      </c>
      <c r="AI22" s="86">
        <v>0</v>
      </c>
      <c r="AJ22" s="82">
        <f>t_base[[#This Row],[Lettres
sc. Lang.
Arts]]+t_base[[#This Row],[Pluri Lettres, langues, sc. Humaines]]</f>
        <v>11</v>
      </c>
      <c r="AK22" s="78">
        <f>t_base[[#This Row],[Langues2]]</f>
        <v>1</v>
      </c>
      <c r="AL22" s="78">
        <f>t_base[[#This Row],[Sc. Humaines et sociales]]</f>
        <v>2</v>
      </c>
      <c r="AM22" s="78">
        <f>t_base[[#This Row],[Droit
SC. Po]]+t_base[[#This Row],[Sc. Éco gestion (hors AES)]]</f>
        <v>2</v>
      </c>
      <c r="AN22" s="78">
        <f>t_base[[#This Row],[Pluri Droit SC. Po AES]]</f>
        <v>0</v>
      </c>
      <c r="AO22" s="78">
        <f>t_base[[#This Row],[Sc. Vie, santé, terre, univers2]]</f>
        <v>0</v>
      </c>
      <c r="AP22" s="78">
        <f>t_base[[#This Row],[Sc. fondamentales et app.]]</f>
        <v>0</v>
      </c>
      <c r="AQ22" s="78">
        <f>t_base[[#This Row],[STAPS2]]</f>
        <v>0</v>
      </c>
      <c r="AR22" s="92"/>
      <c r="AS22" s="92">
        <v>1</v>
      </c>
      <c r="AT22" s="92">
        <v>11</v>
      </c>
      <c r="AU22" s="92"/>
      <c r="AV22" s="92"/>
      <c r="AW22" s="92"/>
      <c r="AX22" s="92"/>
      <c r="AY22" s="92">
        <v>2</v>
      </c>
      <c r="AZ22" s="92"/>
      <c r="BA22" s="92">
        <v>2</v>
      </c>
      <c r="BB22" s="93"/>
      <c r="BC22" s="44">
        <v>0.90625</v>
      </c>
      <c r="BD22" s="45">
        <v>0.8666666666666667</v>
      </c>
      <c r="BE22" s="46">
        <v>0.93333333333333335</v>
      </c>
      <c r="BF22" s="46">
        <v>0.93333333333333335</v>
      </c>
      <c r="BG22" s="45">
        <v>0.73333333333333328</v>
      </c>
      <c r="BH22" s="45">
        <v>0.9</v>
      </c>
      <c r="BI22" s="46">
        <v>0.93333333333333335</v>
      </c>
      <c r="BJ22" s="45">
        <v>0.83333333333333337</v>
      </c>
      <c r="BK22" s="46">
        <v>0.93333333333333335</v>
      </c>
      <c r="BL22" s="45">
        <v>0.66666666666666663</v>
      </c>
      <c r="BM22" s="45">
        <v>0.82758620689655171</v>
      </c>
    </row>
    <row r="23" spans="1:65" x14ac:dyDescent="0.2">
      <c r="A23" s="1" t="s">
        <v>22</v>
      </c>
      <c r="B23" s="9" t="s">
        <v>39</v>
      </c>
      <c r="C23" s="12">
        <v>136</v>
      </c>
      <c r="D23" s="16">
        <v>0.22058823529411764</v>
      </c>
      <c r="E23" s="17">
        <v>0.77941176470588236</v>
      </c>
      <c r="F23" s="75">
        <v>0.68400000000000005</v>
      </c>
      <c r="G23" s="23">
        <v>0</v>
      </c>
      <c r="H23" s="24">
        <v>7.3529411764705881E-3</v>
      </c>
      <c r="I23" s="24">
        <v>0.41176470588235292</v>
      </c>
      <c r="J23" s="24">
        <v>8.0882352941176475E-2</v>
      </c>
      <c r="K23" s="24">
        <v>7.3529411764705881E-3</v>
      </c>
      <c r="L23" s="25">
        <v>0.49264705882352944</v>
      </c>
      <c r="M23" s="29">
        <v>65</v>
      </c>
      <c r="N23" s="30">
        <v>0.5752212389380531</v>
      </c>
      <c r="O23" s="35">
        <v>0.86153846153846159</v>
      </c>
      <c r="P23" s="36">
        <v>1.5384615384615385E-2</v>
      </c>
      <c r="Q23" s="36">
        <v>9.2307692307692313E-2</v>
      </c>
      <c r="R23" s="36">
        <v>1.5384615384615385E-2</v>
      </c>
      <c r="S23" s="37">
        <v>1.5384615384615385E-2</v>
      </c>
      <c r="T23" s="82">
        <v>44</v>
      </c>
      <c r="U23" s="78"/>
      <c r="V23" s="78">
        <v>3</v>
      </c>
      <c r="W23" s="78">
        <v>9</v>
      </c>
      <c r="X23" s="40">
        <f t="shared" si="0"/>
        <v>0.7857142857142857</v>
      </c>
      <c r="Y23" s="40">
        <f t="shared" si="1"/>
        <v>0</v>
      </c>
      <c r="Z23" s="40">
        <f t="shared" si="2"/>
        <v>5.3571428571428568E-2</v>
      </c>
      <c r="AA23" s="41">
        <f t="shared" si="3"/>
        <v>0.16071428571428573</v>
      </c>
      <c r="AB23" s="86">
        <v>1.4925373134328358E-2</v>
      </c>
      <c r="AC23" s="86">
        <v>0</v>
      </c>
      <c r="AD23" s="86">
        <v>1.4925373134328358E-2</v>
      </c>
      <c r="AE23" s="86">
        <v>0</v>
      </c>
      <c r="AF23" s="86">
        <v>0</v>
      </c>
      <c r="AG23" s="86">
        <v>0</v>
      </c>
      <c r="AH23" s="86">
        <v>0.97014925373134331</v>
      </c>
      <c r="AI23" s="86">
        <v>0</v>
      </c>
      <c r="AJ23" s="82">
        <f>t_base[[#This Row],[Lettres
sc. Lang.
Arts]]+t_base[[#This Row],[Pluri Lettres, langues, sc. Humaines]]</f>
        <v>1</v>
      </c>
      <c r="AK23" s="78">
        <f>t_base[[#This Row],[Langues2]]</f>
        <v>0</v>
      </c>
      <c r="AL23" s="78">
        <f>t_base[[#This Row],[Sc. Humaines et sociales]]</f>
        <v>1</v>
      </c>
      <c r="AM23" s="78">
        <f>t_base[[#This Row],[Droit
SC. Po]]+t_base[[#This Row],[Sc. Éco gestion (hors AES)]]</f>
        <v>0</v>
      </c>
      <c r="AN23" s="78">
        <f>t_base[[#This Row],[Pluri Droit SC. Po AES]]</f>
        <v>0</v>
      </c>
      <c r="AO23" s="78">
        <f>t_base[[#This Row],[Sc. Vie, santé, terre, univers2]]</f>
        <v>0</v>
      </c>
      <c r="AP23" s="78">
        <f>t_base[[#This Row],[Sc. fondamentales et app.]]</f>
        <v>65</v>
      </c>
      <c r="AQ23" s="78">
        <f>t_base[[#This Row],[STAPS2]]</f>
        <v>0</v>
      </c>
      <c r="AR23" s="92"/>
      <c r="AS23" s="92"/>
      <c r="AT23" s="92">
        <v>1</v>
      </c>
      <c r="AU23" s="92"/>
      <c r="AV23" s="92"/>
      <c r="AW23" s="92"/>
      <c r="AX23" s="92"/>
      <c r="AY23" s="92"/>
      <c r="AZ23" s="92">
        <v>65</v>
      </c>
      <c r="BA23" s="92">
        <v>1</v>
      </c>
      <c r="BB23" s="93"/>
      <c r="BC23" s="44">
        <v>0.83870967741935487</v>
      </c>
      <c r="BD23" s="46">
        <v>0.84745762711864403</v>
      </c>
      <c r="BE23" s="46">
        <v>0.93220338983050843</v>
      </c>
      <c r="BF23" s="46">
        <v>0.84745762711864403</v>
      </c>
      <c r="BG23" s="46">
        <v>0.86440677966101698</v>
      </c>
      <c r="BH23" s="45">
        <v>0.83050847457627119</v>
      </c>
      <c r="BI23" s="45">
        <v>0.79661016949152541</v>
      </c>
      <c r="BJ23" s="45">
        <v>0.69491525423728817</v>
      </c>
      <c r="BK23" s="45">
        <v>0.74576271186440679</v>
      </c>
      <c r="BL23" s="45">
        <v>0.67796610169491522</v>
      </c>
      <c r="BM23" s="45">
        <v>0.72881355932203384</v>
      </c>
    </row>
    <row r="24" spans="1:65" x14ac:dyDescent="0.2">
      <c r="A24" s="1" t="s">
        <v>23</v>
      </c>
      <c r="B24" s="9" t="s">
        <v>39</v>
      </c>
      <c r="C24" s="12">
        <v>64</v>
      </c>
      <c r="D24" s="16">
        <v>0.625</v>
      </c>
      <c r="E24" s="17">
        <v>0.375</v>
      </c>
      <c r="F24" s="75">
        <v>0.84399999999999997</v>
      </c>
      <c r="G24" s="23">
        <v>6.25E-2</v>
      </c>
      <c r="H24" s="24">
        <v>0.328125</v>
      </c>
      <c r="I24" s="24">
        <v>7.8125E-2</v>
      </c>
      <c r="J24" s="24">
        <v>0.125</v>
      </c>
      <c r="K24" s="24">
        <v>0.125</v>
      </c>
      <c r="L24" s="25">
        <v>0.28125</v>
      </c>
      <c r="M24" s="29">
        <v>42</v>
      </c>
      <c r="N24" s="30">
        <v>0.73684210526315785</v>
      </c>
      <c r="O24" s="35">
        <v>0.83333333333333337</v>
      </c>
      <c r="P24" s="36">
        <v>4.7619047619047616E-2</v>
      </c>
      <c r="Q24" s="36">
        <v>7.1428571428571425E-2</v>
      </c>
      <c r="R24" s="36">
        <v>2.3809523809523808E-2</v>
      </c>
      <c r="S24" s="37">
        <v>2.3809523809523808E-2</v>
      </c>
      <c r="T24" s="82">
        <v>19</v>
      </c>
      <c r="U24" s="78">
        <v>7</v>
      </c>
      <c r="V24" s="78">
        <v>4</v>
      </c>
      <c r="W24" s="78">
        <v>5</v>
      </c>
      <c r="X24" s="40">
        <f t="shared" si="0"/>
        <v>0.54285714285714282</v>
      </c>
      <c r="Y24" s="40">
        <f t="shared" si="1"/>
        <v>0.2</v>
      </c>
      <c r="Z24" s="40">
        <f t="shared" si="2"/>
        <v>0.11428571428571428</v>
      </c>
      <c r="AA24" s="41">
        <f t="shared" si="3"/>
        <v>0.14285714285714285</v>
      </c>
      <c r="AB24" s="86">
        <v>0</v>
      </c>
      <c r="AC24" s="86">
        <v>0</v>
      </c>
      <c r="AD24" s="86">
        <v>0.9</v>
      </c>
      <c r="AE24" s="86">
        <v>0.05</v>
      </c>
      <c r="AF24" s="86">
        <v>0</v>
      </c>
      <c r="AG24" s="86">
        <v>0.05</v>
      </c>
      <c r="AH24" s="86">
        <v>0</v>
      </c>
      <c r="AI24" s="86">
        <v>0</v>
      </c>
      <c r="AJ24" s="82">
        <f>t_base[[#This Row],[Lettres
sc. Lang.
Arts]]+t_base[[#This Row],[Pluri Lettres, langues, sc. Humaines]]</f>
        <v>0</v>
      </c>
      <c r="AK24" s="78">
        <f>t_base[[#This Row],[Langues2]]</f>
        <v>0</v>
      </c>
      <c r="AL24" s="78">
        <f>t_base[[#This Row],[Sc. Humaines et sociales]]</f>
        <v>18</v>
      </c>
      <c r="AM24" s="78">
        <f>t_base[[#This Row],[Droit
SC. Po]]+t_base[[#This Row],[Sc. Éco gestion (hors AES)]]</f>
        <v>1</v>
      </c>
      <c r="AN24" s="78">
        <f>t_base[[#This Row],[Pluri Droit SC. Po AES]]</f>
        <v>0</v>
      </c>
      <c r="AO24" s="78">
        <f>t_base[[#This Row],[Sc. Vie, santé, terre, univers2]]</f>
        <v>1</v>
      </c>
      <c r="AP24" s="78">
        <f>t_base[[#This Row],[Sc. fondamentales et app.]]</f>
        <v>0</v>
      </c>
      <c r="AQ24" s="78">
        <f>t_base[[#This Row],[STAPS2]]</f>
        <v>0</v>
      </c>
      <c r="AR24" s="92"/>
      <c r="AS24" s="92"/>
      <c r="AT24" s="92"/>
      <c r="AU24" s="92"/>
      <c r="AV24" s="92"/>
      <c r="AW24" s="92"/>
      <c r="AX24" s="92">
        <v>1</v>
      </c>
      <c r="AY24" s="92">
        <v>1</v>
      </c>
      <c r="AZ24" s="92"/>
      <c r="BA24" s="92">
        <v>18</v>
      </c>
      <c r="BB24" s="93"/>
      <c r="BC24" s="44">
        <v>0.90243902439024393</v>
      </c>
      <c r="BD24" s="45">
        <v>0.92307692307692313</v>
      </c>
      <c r="BE24" s="45">
        <v>0.92307692307692313</v>
      </c>
      <c r="BF24" s="46">
        <v>0.94736842105263153</v>
      </c>
      <c r="BG24" s="45">
        <v>0.5641025641025641</v>
      </c>
      <c r="BH24" s="46">
        <v>0.97435897435897434</v>
      </c>
      <c r="BI24" s="45">
        <v>0.89743589743589747</v>
      </c>
      <c r="BJ24" s="46">
        <v>0.94736842105263153</v>
      </c>
      <c r="BK24" s="45">
        <v>0.92307692307692313</v>
      </c>
      <c r="BL24" s="45">
        <v>0.53846153846153844</v>
      </c>
      <c r="BM24" s="45">
        <v>0.53846153846153844</v>
      </c>
    </row>
    <row r="25" spans="1:65" x14ac:dyDescent="0.2">
      <c r="A25" s="1" t="s">
        <v>24</v>
      </c>
      <c r="B25" s="9" t="s">
        <v>39</v>
      </c>
      <c r="C25" s="12">
        <v>215</v>
      </c>
      <c r="D25" s="16">
        <v>0.41860465116279072</v>
      </c>
      <c r="E25" s="17">
        <v>0.58139534883720934</v>
      </c>
      <c r="F25" s="75">
        <v>0.94899999999999995</v>
      </c>
      <c r="G25" s="23">
        <v>4.6728971962616819E-3</v>
      </c>
      <c r="H25" s="24">
        <v>0.28037383177570091</v>
      </c>
      <c r="I25" s="24">
        <v>0.61682242990654201</v>
      </c>
      <c r="J25" s="24">
        <v>6.5420560747663545E-2</v>
      </c>
      <c r="K25" s="24">
        <v>1.4018691588785047E-2</v>
      </c>
      <c r="L25" s="25">
        <v>1.8691588785046728E-2</v>
      </c>
      <c r="M25" s="29">
        <v>151</v>
      </c>
      <c r="N25" s="30">
        <v>0.74019607843137258</v>
      </c>
      <c r="O25" s="35">
        <v>0.70860927152317876</v>
      </c>
      <c r="P25" s="36">
        <v>3.3112582781456956E-2</v>
      </c>
      <c r="Q25" s="36">
        <v>0.2185430463576159</v>
      </c>
      <c r="R25" s="36">
        <v>1.3245033112582781E-2</v>
      </c>
      <c r="S25" s="37">
        <v>2.6490066225165563E-2</v>
      </c>
      <c r="T25" s="82">
        <v>66</v>
      </c>
      <c r="U25" s="78">
        <v>24</v>
      </c>
      <c r="V25" s="78"/>
      <c r="W25" s="78">
        <v>17</v>
      </c>
      <c r="X25" s="40">
        <f t="shared" si="0"/>
        <v>0.61682242990654201</v>
      </c>
      <c r="Y25" s="40">
        <f t="shared" si="1"/>
        <v>0.22429906542056074</v>
      </c>
      <c r="Z25" s="40">
        <f t="shared" si="2"/>
        <v>0</v>
      </c>
      <c r="AA25" s="41">
        <f t="shared" si="3"/>
        <v>0.15887850467289719</v>
      </c>
      <c r="AB25" s="86">
        <v>0</v>
      </c>
      <c r="AC25" s="86">
        <v>0</v>
      </c>
      <c r="AD25" s="86">
        <v>0</v>
      </c>
      <c r="AE25" s="86">
        <v>4.6875E-2</v>
      </c>
      <c r="AF25" s="86">
        <v>0</v>
      </c>
      <c r="AG25" s="86">
        <v>0</v>
      </c>
      <c r="AH25" s="86">
        <v>1.5625E-2</v>
      </c>
      <c r="AI25" s="86">
        <v>0.9375</v>
      </c>
      <c r="AJ25" s="82">
        <f>t_base[[#This Row],[Lettres
sc. Lang.
Arts]]+t_base[[#This Row],[Pluri Lettres, langues, sc. Humaines]]</f>
        <v>0</v>
      </c>
      <c r="AK25" s="78">
        <f>t_base[[#This Row],[Langues2]]</f>
        <v>0</v>
      </c>
      <c r="AL25" s="78">
        <f>t_base[[#This Row],[Sc. Humaines et sociales]]</f>
        <v>0</v>
      </c>
      <c r="AM25" s="78">
        <f>t_base[[#This Row],[Droit
SC. Po]]+t_base[[#This Row],[Sc. Éco gestion (hors AES)]]</f>
        <v>3</v>
      </c>
      <c r="AN25" s="78">
        <f>t_base[[#This Row],[Pluri Droit SC. Po AES]]</f>
        <v>0</v>
      </c>
      <c r="AO25" s="78">
        <f>t_base[[#This Row],[Sc. Vie, santé, terre, univers2]]</f>
        <v>0</v>
      </c>
      <c r="AP25" s="78">
        <f>t_base[[#This Row],[Sc. fondamentales et app.]]</f>
        <v>1</v>
      </c>
      <c r="AQ25" s="78">
        <f>t_base[[#This Row],[STAPS2]]</f>
        <v>60</v>
      </c>
      <c r="AR25" s="92"/>
      <c r="AS25" s="92"/>
      <c r="AT25" s="92"/>
      <c r="AU25" s="92"/>
      <c r="AV25" s="92"/>
      <c r="AW25" s="92"/>
      <c r="AX25" s="92"/>
      <c r="AY25" s="92">
        <v>3</v>
      </c>
      <c r="AZ25" s="92">
        <v>1</v>
      </c>
      <c r="BA25" s="92"/>
      <c r="BB25" s="93">
        <v>60</v>
      </c>
      <c r="BC25" s="44">
        <v>0.93835616438356162</v>
      </c>
      <c r="BD25" s="46">
        <v>0.90714285714285714</v>
      </c>
      <c r="BE25" s="46">
        <v>0.93525179856115104</v>
      </c>
      <c r="BF25" s="46">
        <v>0.87050359712230219</v>
      </c>
      <c r="BG25" s="45">
        <v>0.74100719424460426</v>
      </c>
      <c r="BH25" s="45">
        <v>0.84892086330935257</v>
      </c>
      <c r="BI25" s="45">
        <v>0.84057971014492749</v>
      </c>
      <c r="BJ25" s="46">
        <v>0.86956521739130432</v>
      </c>
      <c r="BK25" s="45">
        <v>0.80434782608695654</v>
      </c>
      <c r="BL25" s="45">
        <v>0.54347826086956519</v>
      </c>
      <c r="BM25" s="45">
        <v>0.84172661870503596</v>
      </c>
    </row>
    <row r="26" spans="1:65" x14ac:dyDescent="0.2">
      <c r="A26" s="3" t="s">
        <v>27</v>
      </c>
      <c r="B26" s="10"/>
      <c r="C26" s="13">
        <v>2528</v>
      </c>
      <c r="D26" s="18">
        <v>0.57397151898734178</v>
      </c>
      <c r="E26" s="19">
        <v>0.42602848101265822</v>
      </c>
      <c r="F26" s="19">
        <v>0.8</v>
      </c>
      <c r="G26" s="18">
        <v>0.12781954887218044</v>
      </c>
      <c r="H26" s="26">
        <v>0.22081519588444795</v>
      </c>
      <c r="I26" s="26">
        <v>0.4254056193114365</v>
      </c>
      <c r="J26" s="26">
        <v>6.7669172932330823E-2</v>
      </c>
      <c r="K26" s="26">
        <v>1.662049861495845E-2</v>
      </c>
      <c r="L26" s="19">
        <v>0.14166996438464582</v>
      </c>
      <c r="M26" s="31">
        <v>1474</v>
      </c>
      <c r="N26" s="19">
        <v>0.67030468394724874</v>
      </c>
      <c r="O26" s="18">
        <v>0.7436773752563226</v>
      </c>
      <c r="P26" s="26">
        <v>8.6124401913875603E-2</v>
      </c>
      <c r="Q26" s="26">
        <v>0.12440191387559808</v>
      </c>
      <c r="R26" s="26">
        <v>1.4354066985645933E-2</v>
      </c>
      <c r="S26" s="19">
        <v>3.1442241968557758E-2</v>
      </c>
      <c r="T26" s="83">
        <f>SUM(T3:T25)</f>
        <v>766</v>
      </c>
      <c r="U26" s="79">
        <f t="shared" ref="U26:W26" si="4">SUM(U3:U25)</f>
        <v>144</v>
      </c>
      <c r="V26" s="79">
        <f t="shared" si="4"/>
        <v>46</v>
      </c>
      <c r="W26" s="79">
        <f t="shared" si="4"/>
        <v>132</v>
      </c>
      <c r="X26" s="26">
        <f t="shared" si="0"/>
        <v>0.70404411764705888</v>
      </c>
      <c r="Y26" s="26">
        <f t="shared" si="1"/>
        <v>0.13235294117647059</v>
      </c>
      <c r="Z26" s="26">
        <f t="shared" si="2"/>
        <v>4.2279411764705885E-2</v>
      </c>
      <c r="AA26" s="19">
        <f t="shared" si="3"/>
        <v>0.12132352941176471</v>
      </c>
      <c r="AB26" s="84">
        <v>7.3349633251833746E-2</v>
      </c>
      <c r="AC26" s="96">
        <v>6.9682151589242056E-2</v>
      </c>
      <c r="AD26" s="84">
        <v>0.25550122249388751</v>
      </c>
      <c r="AE26" s="84">
        <v>0.12469437652811736</v>
      </c>
      <c r="AF26" s="84">
        <v>3.3007334963325183E-2</v>
      </c>
      <c r="AG26" s="84">
        <v>0.1234718826405868</v>
      </c>
      <c r="AH26" s="84">
        <v>0.24694376528117359</v>
      </c>
      <c r="AI26" s="84">
        <v>7.3349633251833746E-2</v>
      </c>
      <c r="AJ26" s="88">
        <f t="shared" ref="AJ26" si="5">SUM(AJ3:AJ25)</f>
        <v>60</v>
      </c>
      <c r="AK26" s="79">
        <f>t_base[[#This Row],[Langues2]]</f>
        <v>57</v>
      </c>
      <c r="AL26" s="79">
        <f>t_base[[#This Row],[Sc. Humaines et sociales]]</f>
        <v>209</v>
      </c>
      <c r="AM26" s="79">
        <f>t_base[[#This Row],[Droit
SC. Po]]+t_base[[#This Row],[Sc. Éco gestion (hors AES)]]</f>
        <v>102</v>
      </c>
      <c r="AN26" s="79">
        <f>t_base[[#This Row],[Pluri Droit SC. Po AES]]</f>
        <v>27</v>
      </c>
      <c r="AO26" s="79">
        <f>t_base[[#This Row],[Sc. Vie, santé, terre, univers2]]</f>
        <v>101</v>
      </c>
      <c r="AP26" s="79">
        <f>t_base[[#This Row],[Sc. fondamentales et app.]]</f>
        <v>202</v>
      </c>
      <c r="AQ26" s="79">
        <f>t_base[[#This Row],[STAPS2]]</f>
        <v>60</v>
      </c>
      <c r="AR26" s="94"/>
      <c r="AS26" s="94">
        <f t="shared" ref="AS26" si="6">SUM(AS3:AS25)</f>
        <v>57</v>
      </c>
      <c r="AT26" s="94">
        <f t="shared" ref="AT26" si="7">SUM(AT3:AT25)</f>
        <v>43</v>
      </c>
      <c r="AU26" s="94">
        <f t="shared" ref="AU26" si="8">SUM(AU3:AU25)</f>
        <v>27</v>
      </c>
      <c r="AV26" s="94">
        <f t="shared" ref="AV26" si="9">SUM(AV3:AV25)</f>
        <v>17</v>
      </c>
      <c r="AW26" s="94">
        <f t="shared" ref="AW26" si="10">SUM(AW3:AW25)</f>
        <v>1</v>
      </c>
      <c r="AX26" s="94">
        <f t="shared" ref="AX26" si="11">SUM(AX3:AX25)</f>
        <v>101</v>
      </c>
      <c r="AY26" s="94">
        <f t="shared" ref="AY26:BA26" si="12">SUM(AY3:AY25)</f>
        <v>102</v>
      </c>
      <c r="AZ26" s="94">
        <f t="shared" si="12"/>
        <v>202</v>
      </c>
      <c r="BA26" s="94">
        <f t="shared" si="12"/>
        <v>209</v>
      </c>
      <c r="BB26" s="95">
        <f t="shared" ref="BB26" si="13">SUM(BB3:BB25)</f>
        <v>60</v>
      </c>
      <c r="BC26" s="19">
        <v>0.84031227821149757</v>
      </c>
      <c r="BD26" s="19">
        <v>0.75129918337045287</v>
      </c>
      <c r="BE26" s="19">
        <v>0.91078066914498146</v>
      </c>
      <c r="BF26" s="19">
        <v>0.86011904761904767</v>
      </c>
      <c r="BG26" s="19">
        <v>0.6371087928464978</v>
      </c>
      <c r="BH26" s="19">
        <v>0.82722513089005234</v>
      </c>
      <c r="BI26" s="19">
        <v>0.84667165295437552</v>
      </c>
      <c r="BJ26" s="19">
        <v>0.84356287425149701</v>
      </c>
      <c r="BK26" s="19">
        <v>0.75880149812734088</v>
      </c>
      <c r="BL26" s="19">
        <v>0.60599250936329585</v>
      </c>
      <c r="BM26" s="19">
        <v>0.68618618618618621</v>
      </c>
    </row>
  </sheetData>
  <mergeCells count="7">
    <mergeCell ref="BD1:BM1"/>
    <mergeCell ref="D1:E1"/>
    <mergeCell ref="G1:L1"/>
    <mergeCell ref="O1:S1"/>
    <mergeCell ref="T1:W1"/>
    <mergeCell ref="X1:AA1"/>
    <mergeCell ref="AB1:BB1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7794-0871-4D70-8CEA-D60CC2D5CB51}">
  <sheetPr>
    <pageSetUpPr fitToPage="1"/>
  </sheetPr>
  <dimension ref="A1:O53"/>
  <sheetViews>
    <sheetView tabSelected="1" zoomScaleNormal="100" workbookViewId="0">
      <selection activeCell="B5" sqref="B5:F5"/>
    </sheetView>
  </sheetViews>
  <sheetFormatPr baseColWidth="10" defaultRowHeight="15" x14ac:dyDescent="0.25"/>
  <cols>
    <col min="2" max="2" width="12.42578125" bestFit="1" customWidth="1"/>
    <col min="3" max="3" width="11.42578125" customWidth="1"/>
  </cols>
  <sheetData>
    <row r="1" spans="2:9" x14ac:dyDescent="0.25">
      <c r="B1" s="47"/>
      <c r="C1" s="48"/>
      <c r="D1" s="48"/>
      <c r="E1" s="48"/>
      <c r="F1" s="49"/>
      <c r="G1" s="50"/>
    </row>
    <row r="2" spans="2:9" x14ac:dyDescent="0.25">
      <c r="B2" s="51"/>
      <c r="C2" s="70"/>
      <c r="D2" s="70"/>
      <c r="E2" s="70"/>
      <c r="F2" s="52"/>
      <c r="G2" s="50"/>
    </row>
    <row r="3" spans="2:9" x14ac:dyDescent="0.25">
      <c r="B3" s="51"/>
      <c r="C3" s="70"/>
      <c r="D3" s="70"/>
      <c r="E3" s="70"/>
      <c r="F3" s="52"/>
      <c r="G3" s="50"/>
    </row>
    <row r="4" spans="2:9" x14ac:dyDescent="0.25">
      <c r="B4" s="51"/>
      <c r="C4" s="70"/>
      <c r="D4" s="70"/>
      <c r="E4" s="70"/>
      <c r="F4" s="52"/>
      <c r="G4" s="50"/>
    </row>
    <row r="5" spans="2:9" ht="32.25" customHeight="1" x14ac:dyDescent="0.25">
      <c r="B5" s="177" t="s">
        <v>12</v>
      </c>
      <c r="C5" s="178"/>
      <c r="D5" s="178"/>
      <c r="E5" s="178"/>
      <c r="F5" s="179"/>
      <c r="G5" s="50"/>
      <c r="H5" s="152" t="s">
        <v>125</v>
      </c>
    </row>
    <row r="6" spans="2:9" x14ac:dyDescent="0.25">
      <c r="B6" s="51"/>
      <c r="C6" s="70"/>
      <c r="D6" s="70"/>
      <c r="E6" s="70"/>
      <c r="F6" s="52"/>
      <c r="G6" s="50"/>
      <c r="I6" s="152"/>
    </row>
    <row r="7" spans="2:9" x14ac:dyDescent="0.25">
      <c r="B7" s="51"/>
      <c r="C7" s="70"/>
      <c r="D7" s="70"/>
      <c r="E7" s="70"/>
      <c r="F7" s="52"/>
      <c r="G7" s="50"/>
    </row>
    <row r="8" spans="2:9" x14ac:dyDescent="0.25">
      <c r="B8" s="51"/>
      <c r="C8" s="70"/>
      <c r="D8" s="70"/>
      <c r="E8" s="70"/>
      <c r="F8" s="52"/>
      <c r="G8" s="50"/>
    </row>
    <row r="9" spans="2:9" x14ac:dyDescent="0.25">
      <c r="B9" s="51"/>
      <c r="C9" s="70"/>
      <c r="D9" s="70"/>
      <c r="E9" s="70"/>
      <c r="F9" s="52"/>
      <c r="G9" s="50"/>
    </row>
    <row r="10" spans="2:9" ht="18.75" x14ac:dyDescent="0.3">
      <c r="B10" s="53">
        <f>_xlfn.XLOOKUP(B5,'base infographies'!A:A,'base infographies'!C:C)</f>
        <v>129</v>
      </c>
      <c r="C10" s="143"/>
      <c r="D10" s="144" t="str">
        <f>CONCATENATE(ROUND(_xlfn.XLOOKUP(B5,'base infographies'!A:A,'base infographies'!D:D)*100,0) &amp; " %","  -  ",ROUND(_xlfn.XLOOKUP(B5,'base infographies'!A:A,'base infographies'!E:E)*100,0) &amp; " %")</f>
        <v>71 %  -  29 %</v>
      </c>
      <c r="E10" s="144"/>
      <c r="F10" s="52"/>
      <c r="G10" s="50"/>
    </row>
    <row r="11" spans="2:9" ht="18.75" x14ac:dyDescent="0.3">
      <c r="B11" s="51"/>
      <c r="C11" s="70"/>
      <c r="D11" s="70"/>
      <c r="E11" s="175">
        <f>_xlfn.XLOOKUP(B5,'base infographies'!A:A,'base infographies'!F:F)</f>
        <v>0.61399999999999999</v>
      </c>
      <c r="F11" s="176"/>
      <c r="G11" s="50"/>
    </row>
    <row r="12" spans="2:9" x14ac:dyDescent="0.25">
      <c r="B12" s="51"/>
      <c r="C12" s="70"/>
      <c r="D12" s="70"/>
      <c r="E12" s="70"/>
      <c r="F12" s="52"/>
      <c r="G12" s="50"/>
    </row>
    <row r="13" spans="2:9" x14ac:dyDescent="0.25">
      <c r="B13" s="51"/>
      <c r="C13" s="145" t="str">
        <f>ROUND(_xlfn.XLOOKUP(B5,'base infographies'!A:A,'base infographies'!G:G)*100,0)&amp; " %"</f>
        <v>45 %</v>
      </c>
      <c r="D13" s="146" t="str">
        <f>ROUND(_xlfn.XLOOKUP(B5,'base infographies'!A:A,'base infographies'!J:J)*100,0)&amp; " %"</f>
        <v>7 %</v>
      </c>
      <c r="E13" s="70"/>
      <c r="F13" s="54"/>
      <c r="G13" s="50"/>
    </row>
    <row r="14" spans="2:9" x14ac:dyDescent="0.25">
      <c r="B14" s="51"/>
      <c r="C14" s="145" t="str">
        <f>ROUND(_xlfn.XLOOKUP(B5,'base infographies'!A:A,'base infographies'!H:H)*100,0)&amp; " %"</f>
        <v>16 %</v>
      </c>
      <c r="D14" s="146" t="str">
        <f>ROUND(_xlfn.XLOOKUP(B5,'base infographies'!A:A,'base infographies'!K:K)*100,0)&amp; " %"</f>
        <v>0 %</v>
      </c>
      <c r="E14" s="70"/>
      <c r="F14" s="54"/>
      <c r="G14" s="50"/>
    </row>
    <row r="15" spans="2:9" x14ac:dyDescent="0.25">
      <c r="B15" s="51"/>
      <c r="C15" s="145" t="str">
        <f>ROUND(_xlfn.XLOOKUP(B5,'base infographies'!A:A,'base infographies'!I:I)*100,0)&amp; " %"</f>
        <v>22 %</v>
      </c>
      <c r="D15" s="146" t="str">
        <f>ROUND(_xlfn.XLOOKUP(B5,'base infographies'!A:A,'base infographies'!L:L)*100,0)&amp; " %"</f>
        <v>10 %</v>
      </c>
      <c r="E15" s="70"/>
      <c r="F15" s="54"/>
      <c r="G15" s="50"/>
    </row>
    <row r="16" spans="2:9" x14ac:dyDescent="0.25">
      <c r="B16" s="51"/>
      <c r="C16" s="70"/>
      <c r="D16" s="70"/>
      <c r="E16" s="70"/>
      <c r="F16" s="52"/>
      <c r="G16" s="50"/>
    </row>
    <row r="17" spans="2:15" x14ac:dyDescent="0.25">
      <c r="B17" s="51"/>
      <c r="C17" s="70"/>
      <c r="D17" s="70"/>
      <c r="E17" s="70"/>
      <c r="F17" s="52"/>
      <c r="G17" s="50"/>
    </row>
    <row r="18" spans="2:15" x14ac:dyDescent="0.25">
      <c r="B18" s="51"/>
      <c r="C18" s="70"/>
      <c r="D18" s="70"/>
      <c r="E18" s="70"/>
      <c r="F18" s="52"/>
      <c r="G18" s="50"/>
    </row>
    <row r="19" spans="2:15" ht="15" customHeight="1" x14ac:dyDescent="0.3">
      <c r="B19" s="51"/>
      <c r="C19" s="70"/>
      <c r="D19" s="147"/>
      <c r="E19" s="148"/>
      <c r="F19" s="52"/>
      <c r="G19" s="50"/>
    </row>
    <row r="20" spans="2:15" ht="15" customHeight="1" x14ac:dyDescent="0.3">
      <c r="B20" s="51"/>
      <c r="C20" s="70"/>
      <c r="D20" s="148"/>
      <c r="E20" s="153" t="str">
        <f>ROUND(_xlfn.XLOOKUP($B$5,'base infographies'!A:A,'base infographies'!N:N)*100,0)&amp; " %"</f>
        <v>65 %</v>
      </c>
      <c r="F20" s="52"/>
      <c r="G20" s="50"/>
    </row>
    <row r="21" spans="2:15" ht="15" customHeight="1" x14ac:dyDescent="0.3">
      <c r="B21" s="51"/>
      <c r="C21" s="148"/>
      <c r="D21" s="70"/>
      <c r="E21" s="70"/>
      <c r="F21" s="52"/>
      <c r="G21" s="50"/>
    </row>
    <row r="22" spans="2:15" ht="15" customHeight="1" x14ac:dyDescent="0.3">
      <c r="B22" s="51"/>
      <c r="C22" s="74">
        <f>_xlfn.XLOOKUP($B$5,'base infographies'!A:A,'base infographies'!O:O)</f>
        <v>0.73239436619718312</v>
      </c>
      <c r="D22" s="70"/>
      <c r="E22" s="175">
        <f>_xlfn.XLOOKUP($B$5,'base infographies'!A:A,'base infographies'!Q:Q)</f>
        <v>2.8169014084507043E-2</v>
      </c>
      <c r="F22" s="176"/>
      <c r="G22" s="50"/>
      <c r="O22" t="s">
        <v>77</v>
      </c>
    </row>
    <row r="23" spans="2:15" x14ac:dyDescent="0.25">
      <c r="B23" s="51"/>
      <c r="C23" s="70"/>
      <c r="D23" s="70"/>
      <c r="E23" s="70"/>
      <c r="F23" s="52"/>
      <c r="G23" s="50"/>
      <c r="J23" s="67"/>
    </row>
    <row r="24" spans="2:15" x14ac:dyDescent="0.25">
      <c r="B24" s="51"/>
      <c r="C24" s="70"/>
      <c r="D24" s="70"/>
      <c r="E24" s="70"/>
      <c r="F24" s="52"/>
      <c r="G24" s="50"/>
    </row>
    <row r="25" spans="2:15" x14ac:dyDescent="0.25">
      <c r="B25" s="51"/>
      <c r="C25" s="70"/>
      <c r="D25" s="70"/>
      <c r="E25" s="70"/>
      <c r="F25" s="52"/>
      <c r="G25" s="50"/>
    </row>
    <row r="26" spans="2:15" ht="18.75" x14ac:dyDescent="0.3">
      <c r="B26" s="51"/>
      <c r="C26" s="74">
        <f>_xlfn.XLOOKUP($B$5,'base infographies'!A:A,'base infographies'!P:P)</f>
        <v>0.21126760563380281</v>
      </c>
      <c r="D26" s="70"/>
      <c r="E26" s="175">
        <f>_xlfn.XLOOKUP($B$5,'base infographies'!A:A,'base infographies'!R:R)</f>
        <v>0</v>
      </c>
      <c r="F26" s="176"/>
      <c r="G26" s="50"/>
    </row>
    <row r="27" spans="2:15" x14ac:dyDescent="0.25">
      <c r="B27" s="51"/>
      <c r="C27" s="70"/>
      <c r="D27" s="70"/>
      <c r="E27" s="70"/>
      <c r="F27" s="52"/>
      <c r="G27" s="50"/>
    </row>
    <row r="28" spans="2:15" x14ac:dyDescent="0.25">
      <c r="B28" s="51"/>
      <c r="C28" s="70"/>
      <c r="D28" s="70"/>
      <c r="E28" s="70"/>
      <c r="F28" s="52"/>
      <c r="G28" s="50"/>
    </row>
    <row r="29" spans="2:15" ht="18.75" x14ac:dyDescent="0.3">
      <c r="B29" s="51"/>
      <c r="C29" s="74">
        <f>_xlfn.XLOOKUP($B$5,'base infographies'!A:A,'base infographies'!S:S)</f>
        <v>2.8169014084507043E-2</v>
      </c>
      <c r="D29" s="70"/>
      <c r="E29" s="70"/>
      <c r="F29" s="52"/>
      <c r="G29" s="50"/>
    </row>
    <row r="30" spans="2:15" ht="18.75" x14ac:dyDescent="0.3">
      <c r="B30" s="51"/>
      <c r="C30" s="70"/>
      <c r="D30" s="71"/>
      <c r="E30" s="70"/>
      <c r="F30" s="52"/>
      <c r="G30" s="50"/>
    </row>
    <row r="31" spans="2:15" x14ac:dyDescent="0.25">
      <c r="B31" s="51"/>
      <c r="C31" s="70"/>
      <c r="D31" s="70"/>
      <c r="E31" s="70"/>
      <c r="F31" s="52"/>
      <c r="G31" s="50"/>
    </row>
    <row r="32" spans="2:15" x14ac:dyDescent="0.25">
      <c r="B32" s="51"/>
      <c r="C32" s="70"/>
      <c r="D32" s="70"/>
      <c r="E32" s="70"/>
      <c r="F32" s="52"/>
      <c r="G32" s="50"/>
    </row>
    <row r="33" spans="1:7" ht="26.45" customHeight="1" x14ac:dyDescent="0.25">
      <c r="B33" s="51"/>
      <c r="C33" s="70"/>
      <c r="D33" s="70"/>
      <c r="E33" s="70"/>
      <c r="F33" s="52"/>
      <c r="G33" s="50"/>
    </row>
    <row r="34" spans="1:7" x14ac:dyDescent="0.25">
      <c r="B34" s="51"/>
      <c r="C34" s="70"/>
      <c r="D34" s="70"/>
      <c r="E34" s="70"/>
      <c r="F34" s="52"/>
      <c r="G34" s="50"/>
    </row>
    <row r="35" spans="1:7" ht="20.45" customHeight="1" x14ac:dyDescent="0.25">
      <c r="B35" s="51"/>
      <c r="C35" s="70"/>
      <c r="D35" s="70"/>
      <c r="E35" s="70"/>
      <c r="F35" s="52"/>
    </row>
    <row r="36" spans="1:7" ht="15.75" x14ac:dyDescent="0.25">
      <c r="B36" s="72"/>
      <c r="C36" s="141"/>
      <c r="D36" s="142"/>
      <c r="E36" s="70"/>
      <c r="F36" s="52"/>
    </row>
    <row r="37" spans="1:7" ht="15.75" x14ac:dyDescent="0.25">
      <c r="B37" s="72"/>
      <c r="C37" s="141"/>
      <c r="D37" s="142"/>
      <c r="E37" s="70"/>
      <c r="F37" s="52"/>
    </row>
    <row r="38" spans="1:7" ht="15.75" x14ac:dyDescent="0.25">
      <c r="B38" s="72"/>
      <c r="C38" s="141"/>
      <c r="D38" s="142"/>
      <c r="E38" s="70"/>
      <c r="F38" s="52"/>
    </row>
    <row r="39" spans="1:7" ht="8.25" customHeight="1" x14ac:dyDescent="0.25">
      <c r="B39" s="73"/>
      <c r="C39" s="141"/>
      <c r="D39" s="142"/>
      <c r="E39" s="70"/>
      <c r="F39" s="52"/>
    </row>
    <row r="40" spans="1:7" ht="19.149999999999999" customHeight="1" x14ac:dyDescent="0.25">
      <c r="B40" s="151" t="s">
        <v>124</v>
      </c>
      <c r="C40" s="70"/>
      <c r="D40" s="70"/>
      <c r="E40" s="70"/>
      <c r="F40" s="52"/>
    </row>
    <row r="41" spans="1:7" ht="15.75" x14ac:dyDescent="0.25">
      <c r="B41" s="150">
        <f>_xlfn.XLOOKUP($B$5,Tableaux!$A$12:$A$34,Tableaux!J12:J34)</f>
        <v>0.75862068965517238</v>
      </c>
      <c r="C41" s="141" t="str">
        <f>_xlfn.XLOOKUP($B$5,Tableaux!$A$12:$A$34,Tableaux!K12:K34)</f>
        <v>en langues</v>
      </c>
      <c r="D41" s="141"/>
      <c r="E41" s="141"/>
      <c r="F41" s="52"/>
    </row>
    <row r="42" spans="1:7" ht="15.75" x14ac:dyDescent="0.25">
      <c r="B42" s="150">
        <f>IF(_xlfn.XLOOKUP($B$5,Tableaux!$A$12:$A$34,Tableaux!N12:N34, 0) = 0, "", _xlfn.XLOOKUP(Infographies!$B$5,Tableaux!$A$12:$A$34,Tableaux!N12:N34, 0))</f>
        <v>0.13793103448275862</v>
      </c>
      <c r="C42" s="141" t="str">
        <f>IF(_xlfn.XLOOKUP($B$5,Tableaux!$A$12:$A$34,Tableaux!O12:O34, 0) = 0, "", _xlfn.XLOOKUP(Infographies!$B$5,Tableaux!$A$12:$A$34,Tableaux!O12:O34, 0))</f>
        <v>en lettres, sciences du langage, arts</v>
      </c>
      <c r="D42" s="141"/>
      <c r="E42" s="141"/>
      <c r="F42" s="52"/>
    </row>
    <row r="43" spans="1:7" x14ac:dyDescent="0.25">
      <c r="B43" s="51"/>
      <c r="C43" s="70"/>
      <c r="D43" s="70"/>
      <c r="E43" s="70"/>
      <c r="F43" s="52"/>
    </row>
    <row r="44" spans="1:7" x14ac:dyDescent="0.25">
      <c r="B44" s="51"/>
      <c r="C44" s="70"/>
      <c r="D44" s="70"/>
      <c r="E44" s="70"/>
      <c r="F44" s="52"/>
    </row>
    <row r="45" spans="1:7" x14ac:dyDescent="0.25">
      <c r="B45" s="51"/>
      <c r="C45" s="70"/>
      <c r="D45" s="70"/>
      <c r="E45" s="70"/>
      <c r="F45" s="52"/>
    </row>
    <row r="46" spans="1:7" ht="13.15" customHeight="1" x14ac:dyDescent="0.25">
      <c r="A46" s="138"/>
      <c r="B46" s="174">
        <f>_xlfn.XLOOKUP(B5,'base infographies'!A:A,'base infographies'!BC:BC)</f>
        <v>0.86153846153846159</v>
      </c>
      <c r="C46" s="149" t="s">
        <v>115</v>
      </c>
      <c r="D46" s="141"/>
      <c r="E46" s="141"/>
      <c r="F46" s="52"/>
    </row>
    <row r="47" spans="1:7" x14ac:dyDescent="0.25">
      <c r="A47" s="138"/>
      <c r="B47" s="174"/>
      <c r="C47" s="149" t="s">
        <v>112</v>
      </c>
      <c r="D47" s="141"/>
      <c r="E47" s="141"/>
      <c r="F47" s="52"/>
    </row>
    <row r="48" spans="1:7" ht="14.45" customHeight="1" x14ac:dyDescent="0.25">
      <c r="A48" s="138"/>
      <c r="B48" s="180"/>
      <c r="C48" s="181"/>
      <c r="D48" s="181"/>
      <c r="E48" s="181"/>
      <c r="F48" s="182"/>
    </row>
    <row r="49" spans="1:6" s="140" customFormat="1" ht="20.45" customHeight="1" x14ac:dyDescent="0.25">
      <c r="A49" s="139"/>
      <c r="B49" s="171" t="s">
        <v>113</v>
      </c>
      <c r="C49" s="172"/>
      <c r="D49" s="172"/>
      <c r="E49" s="172"/>
      <c r="F49" s="173"/>
    </row>
    <row r="50" spans="1:6" ht="15.75" x14ac:dyDescent="0.25">
      <c r="B50" s="150">
        <f>_xlfn.XLOOKUP($B$5,Tableaux!$A$40:$A$62,Tableaux!M40:M62)</f>
        <v>0.93220338983050843</v>
      </c>
      <c r="C50" s="141" t="str">
        <f>_xlfn.XLOOKUP($B$5,Tableaux!$A$40:$A$62,Tableaux!N40:N62)</f>
        <v>Travail en autonomie</v>
      </c>
      <c r="D50" s="141"/>
      <c r="E50" s="141"/>
      <c r="F50" s="52"/>
    </row>
    <row r="51" spans="1:6" ht="15.75" x14ac:dyDescent="0.25">
      <c r="B51" s="150">
        <f>_xlfn.XLOOKUP($B$5,Tableaux!$A$40:$A$62,Tableaux!Q40:Q62)</f>
        <v>0.93220338983050843</v>
      </c>
      <c r="C51" s="141" t="str">
        <f>_xlfn.XLOOKUP($B$5,Tableaux!$A$40:$A$62,Tableaux!R40:R62)</f>
        <v>Expression en LVE</v>
      </c>
      <c r="D51" s="141"/>
      <c r="E51" s="141"/>
      <c r="F51" s="52"/>
    </row>
    <row r="52" spans="1:6" ht="15.75" x14ac:dyDescent="0.25">
      <c r="B52" s="150">
        <f>_xlfn.XLOOKUP($B$5,Tableaux!$A$40:$A$62,Tableaux!T40:T62)</f>
        <v>0.88135593220338981</v>
      </c>
      <c r="C52" s="141" t="str">
        <f>_xlfn.XLOOKUP($B$5,Tableaux!$A$40:$A$62,Tableaux!U40:U62)</f>
        <v>Développer un esprit critique, argumentaire</v>
      </c>
      <c r="D52" s="141"/>
      <c r="E52" s="141"/>
      <c r="F52" s="52"/>
    </row>
    <row r="53" spans="1:6" x14ac:dyDescent="0.25">
      <c r="B53" s="55"/>
      <c r="C53" s="56"/>
      <c r="D53" s="56"/>
      <c r="E53" s="56"/>
      <c r="F53" s="57"/>
    </row>
  </sheetData>
  <sheetProtection algorithmName="SHA-512" hashValue="N4TSECffXCJ69O5hqN5SprwJ/tN9g2nL1lw0B6cCQqu0eOyltJ9Am+nxSyp/x4KecbCfD1KZmjEWOAKzrqVgjg==" saltValue="hjAq0RbI4PUhKEx7bzKAeA==" spinCount="100000" sheet="1" objects="1" scenarios="1"/>
  <mergeCells count="7">
    <mergeCell ref="B49:F49"/>
    <mergeCell ref="B46:B47"/>
    <mergeCell ref="E11:F11"/>
    <mergeCell ref="B5:F5"/>
    <mergeCell ref="E22:F22"/>
    <mergeCell ref="E26:F26"/>
    <mergeCell ref="B48:F48"/>
  </mergeCells>
  <dataValidations count="1">
    <dataValidation type="list" allowBlank="1" showInputMessage="1" showErrorMessage="1" sqref="B5" xr:uid="{A49C04C6-63FF-4812-A17D-B30FA55FF55C}">
      <formula1>Spécialités</formula1>
    </dataValidation>
  </dataValidations>
  <pageMargins left="0.80208333333333337" right="0.7" top="0.5" bottom="0.343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EB7A-EFAA-470D-AC88-158A665525D8}">
  <dimension ref="A1:V67"/>
  <sheetViews>
    <sheetView topLeftCell="A7" workbookViewId="0">
      <selection activeCell="B5" sqref="B5:F5"/>
    </sheetView>
  </sheetViews>
  <sheetFormatPr baseColWidth="10" defaultColWidth="11.5703125" defaultRowHeight="12" x14ac:dyDescent="0.2"/>
  <cols>
    <col min="1" max="1" width="26.7109375" style="97" customWidth="1"/>
    <col min="2" max="2" width="10.28515625" style="97" customWidth="1"/>
    <col min="3" max="3" width="12" style="97" customWidth="1"/>
    <col min="4" max="5" width="11.5703125" style="97"/>
    <col min="6" max="6" width="12.140625" style="97" customWidth="1"/>
    <col min="7" max="8" width="11.5703125" style="97"/>
    <col min="9" max="9" width="8.7109375" style="97" customWidth="1"/>
    <col min="10" max="10" width="9.28515625" style="97" customWidth="1"/>
    <col min="11" max="11" width="11.5703125" style="97"/>
    <col min="12" max="12" width="6.140625" style="97" customWidth="1"/>
    <col min="13" max="14" width="8" style="97" customWidth="1"/>
    <col min="15" max="15" width="11.5703125" style="97"/>
    <col min="16" max="16" width="8.85546875" style="97" customWidth="1"/>
    <col min="17" max="17" width="7.140625" style="97" customWidth="1"/>
    <col min="18" max="18" width="11.5703125" style="97"/>
    <col min="19" max="19" width="13.28515625" style="97" customWidth="1"/>
    <col min="20" max="20" width="7.28515625" style="97" customWidth="1"/>
    <col min="21" max="16384" width="11.5703125" style="97"/>
  </cols>
  <sheetData>
    <row r="1" spans="1:15" ht="19.899999999999999" customHeight="1" x14ac:dyDescent="0.2">
      <c r="A1" s="97" t="s">
        <v>46</v>
      </c>
      <c r="B1" s="97" t="s">
        <v>74</v>
      </c>
    </row>
    <row r="2" spans="1:15" x14ac:dyDescent="0.2">
      <c r="A2" s="98" t="s">
        <v>72</v>
      </c>
      <c r="B2" s="99">
        <f>_xlfn.XLOOKUP(Infographies!B5,'base infographies'!A:A,'base infographies'!X:X)</f>
        <v>0.51923076923076927</v>
      </c>
    </row>
    <row r="3" spans="1:15" x14ac:dyDescent="0.2">
      <c r="A3" s="98" t="s">
        <v>75</v>
      </c>
      <c r="B3" s="99">
        <f>_xlfn.XLOOKUP(Infographies!B5,'base infographies'!A:A,'base infographies'!Y:Y)</f>
        <v>0.25</v>
      </c>
    </row>
    <row r="4" spans="1:15" x14ac:dyDescent="0.2">
      <c r="A4" s="98" t="s">
        <v>76</v>
      </c>
      <c r="B4" s="99">
        <f>_xlfn.XLOOKUP(Infographies!B5,'base infographies'!A:A,'base infographies'!Z:Z)</f>
        <v>9.6153846153846159E-2</v>
      </c>
    </row>
    <row r="5" spans="1:15" x14ac:dyDescent="0.2">
      <c r="A5" s="98" t="s">
        <v>73</v>
      </c>
      <c r="B5" s="99">
        <f>_xlfn.XLOOKUP(Infographies!B5,'base infographies'!A:A,'base infographies'!AA:AA)</f>
        <v>0.13461538461538461</v>
      </c>
    </row>
    <row r="6" spans="1:15" x14ac:dyDescent="0.2">
      <c r="A6" s="98"/>
      <c r="B6" s="99"/>
    </row>
    <row r="7" spans="1:15" x14ac:dyDescent="0.2">
      <c r="A7" s="98"/>
      <c r="B7" s="99"/>
    </row>
    <row r="8" spans="1:15" x14ac:dyDescent="0.2">
      <c r="A8" s="98"/>
      <c r="B8" s="99"/>
    </row>
    <row r="10" spans="1:15" x14ac:dyDescent="0.2">
      <c r="B10" s="183" t="s">
        <v>65</v>
      </c>
      <c r="C10" s="184"/>
      <c r="D10" s="184"/>
      <c r="E10" s="184"/>
      <c r="F10" s="184"/>
      <c r="G10" s="184"/>
      <c r="H10" s="184"/>
      <c r="I10" s="185"/>
    </row>
    <row r="11" spans="1:15" ht="48" x14ac:dyDescent="0.2">
      <c r="A11" s="112" t="s">
        <v>51</v>
      </c>
      <c r="B11" s="113" t="s">
        <v>116</v>
      </c>
      <c r="C11" s="113" t="s">
        <v>117</v>
      </c>
      <c r="D11" s="113" t="s">
        <v>118</v>
      </c>
      <c r="E11" s="113" t="s">
        <v>119</v>
      </c>
      <c r="F11" s="113" t="s">
        <v>120</v>
      </c>
      <c r="G11" s="113" t="s">
        <v>121</v>
      </c>
      <c r="H11" s="113" t="s">
        <v>122</v>
      </c>
      <c r="I11" s="113" t="s">
        <v>123</v>
      </c>
    </row>
    <row r="12" spans="1:15" x14ac:dyDescent="0.2">
      <c r="A12" s="111" t="s">
        <v>2</v>
      </c>
      <c r="B12" s="101">
        <v>0</v>
      </c>
      <c r="C12" s="102">
        <v>0</v>
      </c>
      <c r="D12" s="102">
        <v>2.04081632653061E-2</v>
      </c>
      <c r="E12" s="102">
        <v>0.83673469387755106</v>
      </c>
      <c r="F12" s="102">
        <v>0.14285714285714285</v>
      </c>
      <c r="G12" s="102">
        <v>0</v>
      </c>
      <c r="H12" s="102">
        <v>0</v>
      </c>
      <c r="I12" s="103">
        <v>0</v>
      </c>
      <c r="J12" s="114">
        <f t="shared" ref="J12:J34" si="0">MAX(B12:I12)</f>
        <v>0.83673469387755106</v>
      </c>
      <c r="K12" s="97" t="str">
        <f t="shared" ref="K12:K34" si="1">INDEX(B$11:I$11, MATCH(MAX(B12:I12), B12:I12, 0))</f>
        <v>en sciences économiques, gestion (hors AES)</v>
      </c>
      <c r="N12" s="115">
        <f>LARGE(B12:I12,2)</f>
        <v>0.14285714285714285</v>
      </c>
      <c r="O12" s="97" t="str">
        <f>INDEX(B$11:I$11, MATCH(LARGE(B12:I12, 2), B12:I12, 0))</f>
        <v>en droit, sciences politiques</v>
      </c>
    </row>
    <row r="13" spans="1:15" x14ac:dyDescent="0.2">
      <c r="A13" s="104" t="s">
        <v>3</v>
      </c>
      <c r="B13" s="101">
        <v>1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3">
        <v>0</v>
      </c>
      <c r="J13" s="114">
        <f t="shared" si="0"/>
        <v>1</v>
      </c>
      <c r="K13" s="97" t="str">
        <f t="shared" si="1"/>
        <v>en lettres, sciences du langage, arts</v>
      </c>
      <c r="N13" s="115"/>
    </row>
    <row r="14" spans="1:15" x14ac:dyDescent="0.2">
      <c r="A14" s="100" t="s">
        <v>4</v>
      </c>
      <c r="B14" s="101">
        <v>7.0921985815602835E-3</v>
      </c>
      <c r="C14" s="102">
        <v>0</v>
      </c>
      <c r="D14" s="102">
        <v>0</v>
      </c>
      <c r="E14" s="102">
        <v>0.99290780141843971</v>
      </c>
      <c r="F14" s="102">
        <v>0</v>
      </c>
      <c r="G14" s="102">
        <v>0</v>
      </c>
      <c r="H14" s="102">
        <v>0</v>
      </c>
      <c r="I14" s="103">
        <v>0</v>
      </c>
      <c r="J14" s="114">
        <f t="shared" si="0"/>
        <v>0.99290780141843971</v>
      </c>
      <c r="K14" s="97" t="str">
        <f t="shared" si="1"/>
        <v>en sciences économiques, gestion (hors AES)</v>
      </c>
      <c r="N14" s="115">
        <f t="shared" ref="N14:N34" si="2">LARGE(B14:I14,2)</f>
        <v>7.0921985815602835E-3</v>
      </c>
      <c r="O14" s="97" t="str">
        <f t="shared" ref="O14:O34" si="3">INDEX(B$11:I$11, MATCH(LARGE(B14:I14, 2), B14:I14, 0))</f>
        <v>en lettres, sciences du langage, arts</v>
      </c>
    </row>
    <row r="15" spans="1:15" x14ac:dyDescent="0.2">
      <c r="A15" s="104" t="s">
        <v>5</v>
      </c>
      <c r="B15" s="101">
        <v>0</v>
      </c>
      <c r="C15" s="102">
        <v>0</v>
      </c>
      <c r="D15" s="102">
        <v>0</v>
      </c>
      <c r="E15" s="102">
        <v>0.75510204081632648</v>
      </c>
      <c r="F15" s="102">
        <v>0.24489795918367346</v>
      </c>
      <c r="G15" s="102">
        <v>0</v>
      </c>
      <c r="H15" s="102">
        <v>0</v>
      </c>
      <c r="I15" s="103">
        <v>0</v>
      </c>
      <c r="J15" s="114">
        <f t="shared" si="0"/>
        <v>0.75510204081632648</v>
      </c>
      <c r="K15" s="97" t="str">
        <f t="shared" si="1"/>
        <v>en sciences économiques, gestion (hors AES)</v>
      </c>
      <c r="N15" s="115">
        <f t="shared" si="2"/>
        <v>0.24489795918367346</v>
      </c>
      <c r="O15" s="97" t="str">
        <f t="shared" si="3"/>
        <v>en droit, sciences politiques</v>
      </c>
    </row>
    <row r="16" spans="1:15" x14ac:dyDescent="0.2">
      <c r="A16" s="100" t="s">
        <v>6</v>
      </c>
      <c r="B16" s="101">
        <v>0</v>
      </c>
      <c r="C16" s="102">
        <v>0</v>
      </c>
      <c r="D16" s="102">
        <v>1</v>
      </c>
      <c r="E16" s="102">
        <v>0</v>
      </c>
      <c r="F16" s="102">
        <v>0</v>
      </c>
      <c r="G16" s="102">
        <v>0</v>
      </c>
      <c r="H16" s="102">
        <v>0</v>
      </c>
      <c r="I16" s="103">
        <v>0</v>
      </c>
      <c r="J16" s="114">
        <f t="shared" si="0"/>
        <v>1</v>
      </c>
      <c r="K16" s="97" t="str">
        <f t="shared" si="1"/>
        <v>en sciences humaines et sociales</v>
      </c>
      <c r="N16" s="115"/>
    </row>
    <row r="17" spans="1:15" x14ac:dyDescent="0.2">
      <c r="A17" s="104" t="s">
        <v>7</v>
      </c>
      <c r="B17" s="101">
        <v>0</v>
      </c>
      <c r="C17" s="102">
        <v>2.7027027027027029E-2</v>
      </c>
      <c r="D17" s="102">
        <v>0.89189189189189189</v>
      </c>
      <c r="E17" s="102">
        <v>8.1081081081081086E-2</v>
      </c>
      <c r="F17" s="102">
        <v>0</v>
      </c>
      <c r="G17" s="102">
        <v>0</v>
      </c>
      <c r="H17" s="102">
        <v>0</v>
      </c>
      <c r="I17" s="103">
        <v>0</v>
      </c>
      <c r="J17" s="114">
        <f t="shared" si="0"/>
        <v>0.89189189189189189</v>
      </c>
      <c r="K17" s="97" t="str">
        <f t="shared" si="1"/>
        <v>en sciences humaines et sociales</v>
      </c>
      <c r="N17" s="115">
        <f t="shared" si="2"/>
        <v>8.1081081081081086E-2</v>
      </c>
      <c r="O17" s="97" t="str">
        <f t="shared" si="3"/>
        <v>en sciences économiques, gestion (hors AES)</v>
      </c>
    </row>
    <row r="18" spans="1:15" x14ac:dyDescent="0.2">
      <c r="A18" s="100" t="s">
        <v>8</v>
      </c>
      <c r="B18" s="101">
        <v>0</v>
      </c>
      <c r="C18" s="102">
        <v>0</v>
      </c>
      <c r="D18" s="102">
        <v>1</v>
      </c>
      <c r="E18" s="102">
        <v>0</v>
      </c>
      <c r="F18" s="102">
        <v>0</v>
      </c>
      <c r="G18" s="102">
        <v>0</v>
      </c>
      <c r="H18" s="102">
        <v>0</v>
      </c>
      <c r="I18" s="103">
        <v>0</v>
      </c>
      <c r="J18" s="114">
        <f t="shared" si="0"/>
        <v>1</v>
      </c>
      <c r="K18" s="97" t="str">
        <f t="shared" si="1"/>
        <v>en sciences humaines et sociales</v>
      </c>
      <c r="N18" s="115"/>
    </row>
    <row r="19" spans="1:15" x14ac:dyDescent="0.2">
      <c r="A19" s="104" t="s">
        <v>9</v>
      </c>
      <c r="B19" s="101">
        <v>4.7619047619047616E-2</v>
      </c>
      <c r="C19" s="102">
        <v>0</v>
      </c>
      <c r="D19" s="102">
        <v>0.8571428571428571</v>
      </c>
      <c r="E19" s="102">
        <v>9.5238095238095233E-2</v>
      </c>
      <c r="F19" s="102">
        <v>0</v>
      </c>
      <c r="G19" s="102">
        <v>0</v>
      </c>
      <c r="H19" s="102">
        <v>0</v>
      </c>
      <c r="I19" s="103">
        <v>0</v>
      </c>
      <c r="J19" s="114">
        <f t="shared" si="0"/>
        <v>0.8571428571428571</v>
      </c>
      <c r="K19" s="97" t="str">
        <f t="shared" si="1"/>
        <v>en sciences humaines et sociales</v>
      </c>
      <c r="N19" s="115">
        <f t="shared" si="2"/>
        <v>9.5238095238095233E-2</v>
      </c>
      <c r="O19" s="97" t="str">
        <f t="shared" si="3"/>
        <v>en sciences économiques, gestion (hors AES)</v>
      </c>
    </row>
    <row r="20" spans="1:15" x14ac:dyDescent="0.2">
      <c r="A20" s="100" t="s">
        <v>10</v>
      </c>
      <c r="B20" s="101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1</v>
      </c>
      <c r="I20" s="103">
        <v>0</v>
      </c>
      <c r="J20" s="114">
        <f t="shared" si="0"/>
        <v>1</v>
      </c>
      <c r="K20" s="97" t="str">
        <f t="shared" si="1"/>
        <v>en sciences fondamentales et applications</v>
      </c>
      <c r="N20" s="115"/>
    </row>
    <row r="21" spans="1:15" x14ac:dyDescent="0.2">
      <c r="A21" s="104" t="s">
        <v>11</v>
      </c>
      <c r="B21" s="101">
        <v>0.05</v>
      </c>
      <c r="C21" s="102">
        <v>0.82499999999999996</v>
      </c>
      <c r="D21" s="102">
        <v>0</v>
      </c>
      <c r="E21" s="102">
        <v>0.05</v>
      </c>
      <c r="F21" s="102">
        <v>2.5000000000000001E-2</v>
      </c>
      <c r="G21" s="102">
        <v>0</v>
      </c>
      <c r="H21" s="102">
        <v>0.05</v>
      </c>
      <c r="I21" s="103">
        <v>0</v>
      </c>
      <c r="J21" s="114">
        <f t="shared" si="0"/>
        <v>0.82499999999999996</v>
      </c>
      <c r="K21" s="97" t="str">
        <f t="shared" si="1"/>
        <v>en langues</v>
      </c>
      <c r="N21" s="115">
        <f t="shared" si="2"/>
        <v>0.05</v>
      </c>
      <c r="O21" s="97" t="str">
        <f t="shared" si="3"/>
        <v>en lettres, sciences du langage, arts</v>
      </c>
    </row>
    <row r="22" spans="1:15" x14ac:dyDescent="0.2">
      <c r="A22" s="100" t="s">
        <v>12</v>
      </c>
      <c r="B22" s="101">
        <v>0.13793103448275862</v>
      </c>
      <c r="C22" s="102">
        <v>0.75862068965517238</v>
      </c>
      <c r="D22" s="102">
        <v>0.10344827586206896</v>
      </c>
      <c r="E22" s="102">
        <v>0</v>
      </c>
      <c r="F22" s="102">
        <v>0</v>
      </c>
      <c r="G22" s="102">
        <v>0</v>
      </c>
      <c r="H22" s="102">
        <v>0</v>
      </c>
      <c r="I22" s="103">
        <v>0</v>
      </c>
      <c r="J22" s="114">
        <f t="shared" si="0"/>
        <v>0.75862068965517238</v>
      </c>
      <c r="K22" s="97" t="str">
        <f t="shared" si="1"/>
        <v>en langues</v>
      </c>
      <c r="N22" s="115">
        <f t="shared" si="2"/>
        <v>0.13793103448275862</v>
      </c>
      <c r="O22" s="97" t="str">
        <f t="shared" si="3"/>
        <v>en lettres, sciences du langage, arts</v>
      </c>
    </row>
    <row r="23" spans="1:15" x14ac:dyDescent="0.2">
      <c r="A23" s="104" t="s">
        <v>13</v>
      </c>
      <c r="B23" s="101">
        <v>0.90909090909090906</v>
      </c>
      <c r="C23" s="102">
        <v>0</v>
      </c>
      <c r="D23" s="102">
        <v>9.0909090909090912E-2</v>
      </c>
      <c r="E23" s="102">
        <v>0</v>
      </c>
      <c r="F23" s="102">
        <v>0</v>
      </c>
      <c r="G23" s="102">
        <v>0</v>
      </c>
      <c r="H23" s="102">
        <v>0</v>
      </c>
      <c r="I23" s="103">
        <v>0</v>
      </c>
      <c r="J23" s="114">
        <f t="shared" si="0"/>
        <v>0.90909090909090906</v>
      </c>
      <c r="K23" s="97" t="str">
        <f t="shared" si="1"/>
        <v>en lettres, sciences du langage, arts</v>
      </c>
      <c r="N23" s="115">
        <f t="shared" si="2"/>
        <v>9.0909090909090912E-2</v>
      </c>
      <c r="O23" s="97" t="str">
        <f t="shared" si="3"/>
        <v>en sciences humaines et sociales</v>
      </c>
    </row>
    <row r="24" spans="1:15" x14ac:dyDescent="0.2">
      <c r="A24" s="100" t="s">
        <v>14</v>
      </c>
      <c r="B24" s="101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1</v>
      </c>
      <c r="I24" s="103">
        <v>0</v>
      </c>
      <c r="J24" s="114">
        <f t="shared" si="0"/>
        <v>1</v>
      </c>
      <c r="K24" s="97" t="str">
        <f t="shared" si="1"/>
        <v>en sciences fondamentales et applications</v>
      </c>
      <c r="N24" s="115"/>
    </row>
    <row r="25" spans="1:15" x14ac:dyDescent="0.2">
      <c r="A25" s="104" t="s">
        <v>15</v>
      </c>
      <c r="B25" s="101">
        <v>1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3">
        <v>0</v>
      </c>
      <c r="J25" s="114">
        <f t="shared" si="0"/>
        <v>1</v>
      </c>
      <c r="K25" s="97" t="str">
        <f t="shared" si="1"/>
        <v>en lettres, sciences du langage, arts</v>
      </c>
      <c r="N25" s="115"/>
    </row>
    <row r="26" spans="1:15" x14ac:dyDescent="0.2">
      <c r="A26" s="100" t="s">
        <v>16</v>
      </c>
      <c r="B26" s="101">
        <v>0</v>
      </c>
      <c r="C26" s="102">
        <v>0</v>
      </c>
      <c r="D26" s="102">
        <v>1</v>
      </c>
      <c r="E26" s="102">
        <v>0</v>
      </c>
      <c r="F26" s="102">
        <v>0</v>
      </c>
      <c r="G26" s="102">
        <v>0</v>
      </c>
      <c r="H26" s="102">
        <v>0</v>
      </c>
      <c r="I26" s="103">
        <v>0</v>
      </c>
      <c r="J26" s="114">
        <f t="shared" si="0"/>
        <v>1</v>
      </c>
      <c r="K26" s="97" t="str">
        <f t="shared" si="1"/>
        <v>en sciences humaines et sociales</v>
      </c>
      <c r="N26" s="115"/>
    </row>
    <row r="27" spans="1:15" x14ac:dyDescent="0.2">
      <c r="A27" s="104" t="s">
        <v>17</v>
      </c>
      <c r="B27" s="101">
        <v>0</v>
      </c>
      <c r="C27" s="102">
        <v>0</v>
      </c>
      <c r="D27" s="102">
        <v>0</v>
      </c>
      <c r="E27" s="102">
        <v>0</v>
      </c>
      <c r="F27" s="102">
        <v>0</v>
      </c>
      <c r="G27" s="102">
        <v>0.10344827586206896</v>
      </c>
      <c r="H27" s="102">
        <v>0.89655172413793105</v>
      </c>
      <c r="I27" s="103">
        <v>0</v>
      </c>
      <c r="J27" s="114">
        <f t="shared" si="0"/>
        <v>0.89655172413793105</v>
      </c>
      <c r="K27" s="97" t="str">
        <f t="shared" si="1"/>
        <v>en sciences fondamentales et applications</v>
      </c>
      <c r="N27" s="115">
        <f t="shared" si="2"/>
        <v>0.10344827586206896</v>
      </c>
      <c r="O27" s="97" t="str">
        <f t="shared" si="3"/>
        <v>en sciences de la vie, santé, terre, univers</v>
      </c>
    </row>
    <row r="28" spans="1:15" x14ac:dyDescent="0.2">
      <c r="A28" s="100" t="s">
        <v>18</v>
      </c>
      <c r="B28" s="101">
        <v>2.7397260273972601E-2</v>
      </c>
      <c r="C28" s="102">
        <v>0</v>
      </c>
      <c r="D28" s="102">
        <v>0.9452054794520548</v>
      </c>
      <c r="E28" s="102">
        <v>1.3698630136986301E-2</v>
      </c>
      <c r="F28" s="102">
        <v>0</v>
      </c>
      <c r="G28" s="102">
        <v>1.3698630136986301E-2</v>
      </c>
      <c r="H28" s="102">
        <v>0</v>
      </c>
      <c r="I28" s="103">
        <v>0</v>
      </c>
      <c r="J28" s="114">
        <f t="shared" si="0"/>
        <v>0.9452054794520548</v>
      </c>
      <c r="K28" s="97" t="str">
        <f t="shared" si="1"/>
        <v>en sciences humaines et sociales</v>
      </c>
      <c r="N28" s="115">
        <f t="shared" si="2"/>
        <v>2.7397260273972601E-2</v>
      </c>
      <c r="O28" s="97" t="str">
        <f t="shared" si="3"/>
        <v>en lettres, sciences du langage, arts</v>
      </c>
    </row>
    <row r="29" spans="1:15" x14ac:dyDescent="0.2">
      <c r="A29" s="104" t="s">
        <v>19</v>
      </c>
      <c r="B29" s="101">
        <v>0</v>
      </c>
      <c r="C29" s="102">
        <v>0</v>
      </c>
      <c r="D29" s="102">
        <v>0</v>
      </c>
      <c r="E29" s="102">
        <v>0</v>
      </c>
      <c r="F29" s="102">
        <v>0</v>
      </c>
      <c r="G29" s="102">
        <v>1</v>
      </c>
      <c r="H29" s="102">
        <v>0</v>
      </c>
      <c r="I29" s="103">
        <v>0</v>
      </c>
      <c r="J29" s="114">
        <f t="shared" si="0"/>
        <v>1</v>
      </c>
      <c r="K29" s="97" t="str">
        <f t="shared" si="1"/>
        <v>en sciences de la vie, santé, terre, univers</v>
      </c>
      <c r="N29" s="115"/>
    </row>
    <row r="30" spans="1:15" x14ac:dyDescent="0.2">
      <c r="A30" s="100" t="s">
        <v>20</v>
      </c>
      <c r="B30" s="101">
        <v>0</v>
      </c>
      <c r="C30" s="102">
        <v>0</v>
      </c>
      <c r="D30" s="102">
        <v>0.16494845360824742</v>
      </c>
      <c r="E30" s="102">
        <v>1.0309278350515464E-2</v>
      </c>
      <c r="F30" s="102">
        <v>0</v>
      </c>
      <c r="G30" s="102">
        <v>0.81443298969072164</v>
      </c>
      <c r="H30" s="102">
        <v>1.0309278350515464E-2</v>
      </c>
      <c r="I30" s="103">
        <v>0</v>
      </c>
      <c r="J30" s="114">
        <f t="shared" si="0"/>
        <v>0.81443298969072164</v>
      </c>
      <c r="K30" s="97" t="str">
        <f t="shared" si="1"/>
        <v>en sciences de la vie, santé, terre, univers</v>
      </c>
      <c r="N30" s="115">
        <f t="shared" si="2"/>
        <v>0.16494845360824742</v>
      </c>
      <c r="O30" s="97" t="str">
        <f t="shared" si="3"/>
        <v>en sciences humaines et sociales</v>
      </c>
    </row>
    <row r="31" spans="1:15" x14ac:dyDescent="0.2">
      <c r="A31" s="104" t="s">
        <v>21</v>
      </c>
      <c r="B31" s="101">
        <v>0.6875</v>
      </c>
      <c r="C31" s="102">
        <v>6.25E-2</v>
      </c>
      <c r="D31" s="102">
        <v>0.125</v>
      </c>
      <c r="E31" s="102">
        <v>0.125</v>
      </c>
      <c r="F31" s="102">
        <v>0</v>
      </c>
      <c r="G31" s="102">
        <v>0</v>
      </c>
      <c r="H31" s="102">
        <v>0</v>
      </c>
      <c r="I31" s="103">
        <v>0</v>
      </c>
      <c r="J31" s="114">
        <f t="shared" si="0"/>
        <v>0.6875</v>
      </c>
      <c r="K31" s="97" t="str">
        <f t="shared" si="1"/>
        <v>en lettres, sciences du langage, arts</v>
      </c>
      <c r="N31" s="115">
        <f t="shared" si="2"/>
        <v>0.125</v>
      </c>
      <c r="O31" s="97" t="str">
        <f t="shared" si="3"/>
        <v>en sciences humaines et sociales</v>
      </c>
    </row>
    <row r="32" spans="1:15" x14ac:dyDescent="0.2">
      <c r="A32" s="100" t="s">
        <v>22</v>
      </c>
      <c r="B32" s="101">
        <v>1.4925373134328358E-2</v>
      </c>
      <c r="C32" s="102">
        <v>0</v>
      </c>
      <c r="D32" s="102">
        <v>1.4925373134328358E-2</v>
      </c>
      <c r="E32" s="102">
        <v>0</v>
      </c>
      <c r="F32" s="102">
        <v>0</v>
      </c>
      <c r="G32" s="102">
        <v>0</v>
      </c>
      <c r="H32" s="102">
        <v>0.97014925373134331</v>
      </c>
      <c r="I32" s="103">
        <v>0</v>
      </c>
      <c r="J32" s="114">
        <f t="shared" si="0"/>
        <v>0.97014925373134331</v>
      </c>
      <c r="K32" s="97" t="str">
        <f t="shared" si="1"/>
        <v>en sciences fondamentales et applications</v>
      </c>
      <c r="N32" s="115">
        <f t="shared" si="2"/>
        <v>1.4925373134328358E-2</v>
      </c>
      <c r="O32" s="97" t="str">
        <f t="shared" si="3"/>
        <v>en lettres, sciences du langage, arts</v>
      </c>
    </row>
    <row r="33" spans="1:22" x14ac:dyDescent="0.2">
      <c r="A33" s="104" t="s">
        <v>23</v>
      </c>
      <c r="B33" s="101">
        <v>0</v>
      </c>
      <c r="C33" s="102">
        <v>0</v>
      </c>
      <c r="D33" s="102">
        <v>0.9</v>
      </c>
      <c r="E33" s="102">
        <v>0.05</v>
      </c>
      <c r="F33" s="102">
        <v>0</v>
      </c>
      <c r="G33" s="102">
        <v>0.05</v>
      </c>
      <c r="H33" s="102">
        <v>0</v>
      </c>
      <c r="I33" s="103">
        <v>0</v>
      </c>
      <c r="J33" s="114">
        <f t="shared" si="0"/>
        <v>0.9</v>
      </c>
      <c r="K33" s="97" t="str">
        <f t="shared" si="1"/>
        <v>en sciences humaines et sociales</v>
      </c>
      <c r="N33" s="115">
        <f t="shared" si="2"/>
        <v>0.05</v>
      </c>
      <c r="O33" s="97" t="str">
        <f t="shared" si="3"/>
        <v>en sciences économiques, gestion (hors AES)</v>
      </c>
    </row>
    <row r="34" spans="1:22" x14ac:dyDescent="0.2">
      <c r="A34" s="105" t="s">
        <v>24</v>
      </c>
      <c r="B34" s="101">
        <v>0</v>
      </c>
      <c r="C34" s="102">
        <v>0</v>
      </c>
      <c r="D34" s="102">
        <v>0</v>
      </c>
      <c r="E34" s="102">
        <v>4.6875E-2</v>
      </c>
      <c r="F34" s="102">
        <v>0</v>
      </c>
      <c r="G34" s="102">
        <v>0</v>
      </c>
      <c r="H34" s="102">
        <v>1.5625E-2</v>
      </c>
      <c r="I34" s="103">
        <v>0.9375</v>
      </c>
      <c r="J34" s="114">
        <f t="shared" si="0"/>
        <v>0.9375</v>
      </c>
      <c r="K34" s="97" t="str">
        <f t="shared" si="1"/>
        <v>en STAPS</v>
      </c>
      <c r="N34" s="115">
        <f t="shared" si="2"/>
        <v>4.6875E-2</v>
      </c>
      <c r="O34" s="97" t="str">
        <f t="shared" si="3"/>
        <v>en sciences économiques, gestion (hors AES)</v>
      </c>
    </row>
    <row r="35" spans="1:22" x14ac:dyDescent="0.2">
      <c r="A35" s="106" t="s">
        <v>27</v>
      </c>
      <c r="B35" s="107">
        <v>7.3349633251833746E-2</v>
      </c>
      <c r="C35" s="108">
        <v>6.9682151589242056E-2</v>
      </c>
      <c r="D35" s="109">
        <v>0.25550122249388751</v>
      </c>
      <c r="E35" s="109">
        <v>0.12469437652811736</v>
      </c>
      <c r="F35" s="109">
        <v>3.3007334963325183E-2</v>
      </c>
      <c r="G35" s="109">
        <v>0.1234718826405868</v>
      </c>
      <c r="H35" s="109">
        <v>0.24694376528117359</v>
      </c>
      <c r="I35" s="110">
        <v>7.3349633251833746E-2</v>
      </c>
    </row>
    <row r="39" spans="1:22" ht="55.15" customHeight="1" x14ac:dyDescent="0.2">
      <c r="A39" s="130" t="s">
        <v>51</v>
      </c>
      <c r="B39" s="118" t="s">
        <v>104</v>
      </c>
      <c r="C39" s="118" t="s">
        <v>105</v>
      </c>
      <c r="D39" s="118" t="s">
        <v>106</v>
      </c>
      <c r="E39" s="118" t="s">
        <v>107</v>
      </c>
      <c r="F39" s="118" t="s">
        <v>114</v>
      </c>
      <c r="G39" s="118" t="s">
        <v>58</v>
      </c>
      <c r="H39" s="118" t="s">
        <v>108</v>
      </c>
      <c r="I39" s="118" t="s">
        <v>109</v>
      </c>
      <c r="J39" s="118" t="s">
        <v>110</v>
      </c>
      <c r="K39" s="118" t="s">
        <v>111</v>
      </c>
    </row>
    <row r="40" spans="1:22" ht="12.75" x14ac:dyDescent="0.2">
      <c r="A40" s="131" t="s">
        <v>2</v>
      </c>
      <c r="B40" s="119">
        <v>0.74025974025974028</v>
      </c>
      <c r="C40" s="120">
        <v>0.92</v>
      </c>
      <c r="D40" s="120">
        <v>0.84</v>
      </c>
      <c r="E40" s="121">
        <v>0.7466666666666667</v>
      </c>
      <c r="F40" s="121">
        <v>0.82432432432432434</v>
      </c>
      <c r="G40" s="120">
        <v>0.82666666666666666</v>
      </c>
      <c r="H40" s="121">
        <v>0.79729729729729726</v>
      </c>
      <c r="I40" s="121">
        <v>0.73972602739726023</v>
      </c>
      <c r="J40" s="121">
        <v>0.64383561643835618</v>
      </c>
      <c r="K40" s="122">
        <v>0.79166666666666663</v>
      </c>
      <c r="M40" s="135">
        <f>MAX(B40:K40)</f>
        <v>0.92</v>
      </c>
      <c r="N40" s="136" t="str">
        <f>INDEX(B$39:K$39, MATCH(MAX(B40:K40), B40:K40, 0))</f>
        <v>Travail en autonomie</v>
      </c>
      <c r="O40" s="136"/>
      <c r="P40" s="136"/>
      <c r="Q40" s="137">
        <f>LARGE(B40:K40,2)</f>
        <v>0.84</v>
      </c>
      <c r="R40" s="136" t="str">
        <f>INDEX(B$39:K$39, MATCH(LARGE(B40:K40, 2), B40:K40, 0))</f>
        <v>Savoir prendre du recul</v>
      </c>
      <c r="S40" s="136"/>
      <c r="T40" s="137">
        <f>LARGE(B40:K40,3)</f>
        <v>0.82666666666666666</v>
      </c>
      <c r="U40" s="136" t="str">
        <f>INDEX(B$39:K$39, MATCH(LARGE(B40:K40, 3), B40:K40, 0))</f>
        <v>Analyse et synthèse de données</v>
      </c>
      <c r="V40" s="136"/>
    </row>
    <row r="41" spans="1:22" ht="12.75" x14ac:dyDescent="0.2">
      <c r="A41" s="132" t="s">
        <v>3</v>
      </c>
      <c r="B41" s="123">
        <v>0.89473684210526316</v>
      </c>
      <c r="C41" s="116">
        <v>0.84210526315789469</v>
      </c>
      <c r="D41" s="116">
        <v>0.89473684210526316</v>
      </c>
      <c r="E41" s="116">
        <v>0.31578947368421051</v>
      </c>
      <c r="F41" s="117">
        <v>0.89473684210526316</v>
      </c>
      <c r="G41" s="116">
        <v>0.78947368421052633</v>
      </c>
      <c r="H41" s="117">
        <v>0.94736842105263153</v>
      </c>
      <c r="I41" s="116">
        <v>0.84210526315789469</v>
      </c>
      <c r="J41" s="116">
        <v>0.47368421052631576</v>
      </c>
      <c r="K41" s="124">
        <v>0.63157894736842102</v>
      </c>
      <c r="M41" s="135">
        <f t="shared" ref="M41:M62" si="4">MAX(B41:K41)</f>
        <v>0.94736842105263153</v>
      </c>
      <c r="N41" s="136" t="str">
        <f t="shared" ref="N41:N62" si="5">INDEX(B$39:K$39, MATCH(MAX(B41:K41), B41:K41, 0))</f>
        <v>Développer un esprit critique, argumentaire</v>
      </c>
      <c r="O41" s="136"/>
      <c r="P41" s="136"/>
      <c r="Q41" s="137">
        <f t="shared" ref="Q41:Q61" si="6">LARGE(B41:K41,2)</f>
        <v>0.89473684210526316</v>
      </c>
      <c r="R41" s="136" t="str">
        <f t="shared" ref="R41:R62" si="7">INDEX(B$39:K$39, MATCH(LARGE(B41:K41, 2), B41:K41, 0))</f>
        <v>Travail en équipe</v>
      </c>
      <c r="S41" s="136"/>
      <c r="T41" s="137">
        <f t="shared" ref="T41:T62" si="8">LARGE(B41:K41,3)</f>
        <v>0.89473684210526316</v>
      </c>
      <c r="U41" s="136" t="s">
        <v>114</v>
      </c>
      <c r="V41" s="136"/>
    </row>
    <row r="42" spans="1:22" ht="12.75" x14ac:dyDescent="0.2">
      <c r="A42" s="133" t="s">
        <v>4</v>
      </c>
      <c r="B42" s="125">
        <v>0.37931034482758619</v>
      </c>
      <c r="C42" s="117">
        <v>0.89743589743589747</v>
      </c>
      <c r="D42" s="116">
        <v>0.87179487179487181</v>
      </c>
      <c r="E42" s="116">
        <v>0.63247863247863245</v>
      </c>
      <c r="F42" s="116">
        <v>0.88793103448275867</v>
      </c>
      <c r="G42" s="117">
        <v>0.91379310344827591</v>
      </c>
      <c r="H42" s="117">
        <v>0.93965517241379315</v>
      </c>
      <c r="I42" s="117">
        <v>0.89655172413793105</v>
      </c>
      <c r="J42" s="116">
        <v>0.5</v>
      </c>
      <c r="K42" s="124">
        <v>0.68965517241379315</v>
      </c>
      <c r="M42" s="135">
        <f t="shared" si="4"/>
        <v>0.93965517241379315</v>
      </c>
      <c r="N42" s="136" t="str">
        <f t="shared" si="5"/>
        <v>Développer un esprit critique, argumentaire</v>
      </c>
      <c r="O42" s="136"/>
      <c r="P42" s="136"/>
      <c r="Q42" s="137">
        <f t="shared" si="6"/>
        <v>0.91379310344827591</v>
      </c>
      <c r="R42" s="136" t="str">
        <f t="shared" si="7"/>
        <v>Analyse et synthèse de données</v>
      </c>
      <c r="S42" s="136"/>
      <c r="T42" s="137">
        <f t="shared" si="8"/>
        <v>0.89743589743589747</v>
      </c>
      <c r="U42" s="136" t="str">
        <f t="shared" ref="U42:U60" si="9">INDEX(B$39:K$39, MATCH(LARGE(B42:K42, 3), B42:K42, 0))</f>
        <v>Travail en autonomie</v>
      </c>
      <c r="V42" s="136"/>
    </row>
    <row r="43" spans="1:22" ht="12.75" x14ac:dyDescent="0.2">
      <c r="A43" s="132" t="s">
        <v>5</v>
      </c>
      <c r="B43" s="125">
        <v>0.69230769230769229</v>
      </c>
      <c r="C43" s="117">
        <v>0.88461538461538458</v>
      </c>
      <c r="D43" s="116">
        <v>0.75</v>
      </c>
      <c r="E43" s="117">
        <v>0.76923076923076927</v>
      </c>
      <c r="F43" s="116">
        <v>0.71153846153846156</v>
      </c>
      <c r="G43" s="116">
        <v>0.76</v>
      </c>
      <c r="H43" s="116">
        <v>0.69230769230769229</v>
      </c>
      <c r="I43" s="117">
        <v>0.78431372549019607</v>
      </c>
      <c r="J43" s="116">
        <v>0.48076923076923078</v>
      </c>
      <c r="K43" s="124">
        <v>0.62745098039215685</v>
      </c>
      <c r="M43" s="135">
        <f t="shared" si="4"/>
        <v>0.88461538461538458</v>
      </c>
      <c r="N43" s="136" t="str">
        <f t="shared" si="5"/>
        <v>Travail en autonomie</v>
      </c>
      <c r="O43" s="136"/>
      <c r="P43" s="136"/>
      <c r="Q43" s="137">
        <f t="shared" si="6"/>
        <v>0.78431372549019607</v>
      </c>
      <c r="R43" s="136" t="str">
        <f t="shared" si="7"/>
        <v>Utilisation registres langue française</v>
      </c>
      <c r="S43" s="136"/>
      <c r="T43" s="137">
        <f t="shared" si="8"/>
        <v>0.76923076923076927</v>
      </c>
      <c r="U43" s="136" t="str">
        <f t="shared" si="9"/>
        <v>Utilisation outils numériques</v>
      </c>
      <c r="V43" s="136"/>
    </row>
    <row r="44" spans="1:22" ht="12.75" x14ac:dyDescent="0.2">
      <c r="A44" s="133" t="s">
        <v>6</v>
      </c>
      <c r="B44" s="125">
        <v>0.88888888888888884</v>
      </c>
      <c r="C44" s="117">
        <v>1</v>
      </c>
      <c r="D44" s="116">
        <v>0.83333333333333337</v>
      </c>
      <c r="E44" s="117">
        <v>1</v>
      </c>
      <c r="F44" s="117">
        <v>0.94444444444444442</v>
      </c>
      <c r="G44" s="116">
        <v>0.94444444444444442</v>
      </c>
      <c r="H44" s="116">
        <v>0.77777777777777779</v>
      </c>
      <c r="I44" s="116">
        <v>0.94444444444444442</v>
      </c>
      <c r="J44" s="116">
        <v>0.55555555555555558</v>
      </c>
      <c r="K44" s="124">
        <v>0.77777777777777779</v>
      </c>
      <c r="M44" s="135">
        <f t="shared" si="4"/>
        <v>1</v>
      </c>
      <c r="N44" s="136" t="str">
        <f t="shared" si="5"/>
        <v>Travail en autonomie</v>
      </c>
      <c r="O44" s="136"/>
      <c r="P44" s="136"/>
      <c r="Q44" s="137">
        <f t="shared" si="6"/>
        <v>1</v>
      </c>
      <c r="R44" s="136" t="s">
        <v>107</v>
      </c>
      <c r="S44" s="136"/>
      <c r="T44" s="137">
        <f t="shared" si="8"/>
        <v>0.94444444444444442</v>
      </c>
      <c r="U44" s="136" t="str">
        <f t="shared" si="9"/>
        <v>Identification de ressources spécialisées</v>
      </c>
      <c r="V44" s="136"/>
    </row>
    <row r="45" spans="1:22" ht="12.75" x14ac:dyDescent="0.2">
      <c r="A45" s="132" t="s">
        <v>7</v>
      </c>
      <c r="B45" s="125">
        <v>0.62295081967213117</v>
      </c>
      <c r="C45" s="116">
        <v>0.93442622950819676</v>
      </c>
      <c r="D45" s="117">
        <v>0.96721311475409832</v>
      </c>
      <c r="E45" s="116">
        <v>0.44067796610169491</v>
      </c>
      <c r="F45" s="116">
        <v>0.93442622950819676</v>
      </c>
      <c r="G45" s="117">
        <v>0.95</v>
      </c>
      <c r="H45" s="117">
        <v>0.96721311475409832</v>
      </c>
      <c r="I45" s="116">
        <v>0.9</v>
      </c>
      <c r="J45" s="116">
        <v>0.6</v>
      </c>
      <c r="K45" s="124">
        <v>0.58333333333333337</v>
      </c>
      <c r="M45" s="135">
        <f t="shared" si="4"/>
        <v>0.96721311475409832</v>
      </c>
      <c r="N45" s="136" t="str">
        <f t="shared" si="5"/>
        <v>Savoir prendre du recul</v>
      </c>
      <c r="O45" s="136"/>
      <c r="P45" s="136"/>
      <c r="Q45" s="137">
        <f t="shared" si="6"/>
        <v>0.96721311475409832</v>
      </c>
      <c r="R45" s="136" t="s">
        <v>108</v>
      </c>
      <c r="S45" s="136"/>
      <c r="T45" s="137">
        <f t="shared" si="8"/>
        <v>0.95</v>
      </c>
      <c r="U45" s="136" t="str">
        <f t="shared" si="9"/>
        <v>Analyse et synthèse de données</v>
      </c>
      <c r="V45" s="136"/>
    </row>
    <row r="46" spans="1:22" ht="12.75" x14ac:dyDescent="0.2">
      <c r="A46" s="133" t="s">
        <v>8</v>
      </c>
      <c r="B46" s="125">
        <v>0.875</v>
      </c>
      <c r="C46" s="117">
        <v>0.91666666666666663</v>
      </c>
      <c r="D46" s="116">
        <v>0.79166666666666663</v>
      </c>
      <c r="E46" s="116">
        <v>0.625</v>
      </c>
      <c r="F46" s="117">
        <v>1</v>
      </c>
      <c r="G46" s="117">
        <v>0.95833333333333337</v>
      </c>
      <c r="H46" s="117">
        <v>0.91666666666666663</v>
      </c>
      <c r="I46" s="116">
        <v>0.79166666666666663</v>
      </c>
      <c r="J46" s="116">
        <v>0.5</v>
      </c>
      <c r="K46" s="124">
        <v>0.75</v>
      </c>
      <c r="M46" s="135">
        <f t="shared" si="4"/>
        <v>1</v>
      </c>
      <c r="N46" s="136" t="str">
        <f t="shared" si="5"/>
        <v>Identification de ressources spécialisées</v>
      </c>
      <c r="O46" s="136"/>
      <c r="P46" s="136"/>
      <c r="Q46" s="137">
        <f t="shared" si="6"/>
        <v>0.95833333333333337</v>
      </c>
      <c r="R46" s="136" t="str">
        <f>INDEX(B$39:K$39, MATCH(LARGE(B46:K46, 2), B46:K46, 0))</f>
        <v>Analyse et synthèse de données</v>
      </c>
      <c r="S46" s="136"/>
      <c r="T46" s="137">
        <f t="shared" si="8"/>
        <v>0.91666666666666663</v>
      </c>
      <c r="U46" s="136" t="str">
        <f t="shared" si="9"/>
        <v>Travail en autonomie</v>
      </c>
      <c r="V46" s="136"/>
    </row>
    <row r="47" spans="1:22" ht="12.75" x14ac:dyDescent="0.2">
      <c r="A47" s="132" t="s">
        <v>9</v>
      </c>
      <c r="B47" s="123">
        <v>0.88888888888888884</v>
      </c>
      <c r="C47" s="117">
        <v>0.83333333333333337</v>
      </c>
      <c r="D47" s="116">
        <v>0.63888888888888884</v>
      </c>
      <c r="E47" s="116">
        <v>0.61111111111111116</v>
      </c>
      <c r="F47" s="116">
        <v>0.72222222222222221</v>
      </c>
      <c r="G47" s="116">
        <v>0.66666666666666663</v>
      </c>
      <c r="H47" s="117">
        <v>0.80555555555555558</v>
      </c>
      <c r="I47" s="116">
        <v>0.75</v>
      </c>
      <c r="J47" s="116">
        <v>0.30555555555555558</v>
      </c>
      <c r="K47" s="124">
        <v>0.55555555555555558</v>
      </c>
      <c r="M47" s="135">
        <f t="shared" si="4"/>
        <v>0.88888888888888884</v>
      </c>
      <c r="N47" s="136" t="str">
        <f>INDEX(B$39:K$39, MATCH(MAX(B47:K47), B47:K47, 0))</f>
        <v>Travail en équipe</v>
      </c>
      <c r="O47" s="136"/>
      <c r="P47" s="136"/>
      <c r="Q47" s="137">
        <f t="shared" si="6"/>
        <v>0.83333333333333337</v>
      </c>
      <c r="R47" s="136" t="str">
        <f>INDEX(B$39:K$39, MATCH(LARGE(B47:K47, 2), B47:K47, 0))</f>
        <v>Travail en autonomie</v>
      </c>
      <c r="S47" s="136"/>
      <c r="T47" s="137">
        <f t="shared" si="8"/>
        <v>0.80555555555555558</v>
      </c>
      <c r="U47" s="136" t="str">
        <f t="shared" si="9"/>
        <v>Développer un esprit critique, argumentaire</v>
      </c>
      <c r="V47" s="136"/>
    </row>
    <row r="48" spans="1:22" ht="12.75" x14ac:dyDescent="0.2">
      <c r="A48" s="133" t="s">
        <v>10</v>
      </c>
      <c r="B48" s="125">
        <v>0.59259259259259256</v>
      </c>
      <c r="C48" s="117">
        <v>0.87037037037037035</v>
      </c>
      <c r="D48" s="117">
        <v>0.83333333333333337</v>
      </c>
      <c r="E48" s="117">
        <v>0.77777777777777779</v>
      </c>
      <c r="F48" s="116">
        <v>0.62264150943396224</v>
      </c>
      <c r="G48" s="116">
        <v>0.72222222222222221</v>
      </c>
      <c r="H48" s="116">
        <v>0.57407407407407407</v>
      </c>
      <c r="I48" s="116">
        <v>0.48148148148148145</v>
      </c>
      <c r="J48" s="116">
        <v>0.52830188679245282</v>
      </c>
      <c r="K48" s="124">
        <v>0.62962962962962965</v>
      </c>
      <c r="M48" s="135">
        <f>MAX(B48:K48)</f>
        <v>0.87037037037037035</v>
      </c>
      <c r="N48" s="136" t="str">
        <f t="shared" si="5"/>
        <v>Travail en autonomie</v>
      </c>
      <c r="O48" s="136"/>
      <c r="P48" s="136"/>
      <c r="Q48" s="137">
        <f t="shared" si="6"/>
        <v>0.83333333333333337</v>
      </c>
      <c r="R48" s="136" t="str">
        <f t="shared" si="7"/>
        <v>Savoir prendre du recul</v>
      </c>
      <c r="S48" s="136"/>
      <c r="T48" s="137">
        <f t="shared" si="8"/>
        <v>0.77777777777777779</v>
      </c>
      <c r="U48" s="136" t="str">
        <f t="shared" si="9"/>
        <v>Utilisation outils numériques</v>
      </c>
      <c r="V48" s="136"/>
    </row>
    <row r="49" spans="1:22" ht="12.75" x14ac:dyDescent="0.2">
      <c r="A49" s="132" t="s">
        <v>11</v>
      </c>
      <c r="B49" s="125">
        <v>0.62666666666666671</v>
      </c>
      <c r="C49" s="117">
        <v>0.88</v>
      </c>
      <c r="D49" s="117">
        <v>0.8</v>
      </c>
      <c r="E49" s="116">
        <v>0.64</v>
      </c>
      <c r="F49" s="116">
        <v>0.73333333333333328</v>
      </c>
      <c r="G49" s="116">
        <v>0.68</v>
      </c>
      <c r="H49" s="116">
        <v>0.77333333333333332</v>
      </c>
      <c r="I49" s="116">
        <v>0.7466666666666667</v>
      </c>
      <c r="J49" s="117">
        <v>0.94666666666666666</v>
      </c>
      <c r="K49" s="124">
        <v>0.58666666666666667</v>
      </c>
      <c r="M49" s="135">
        <f t="shared" si="4"/>
        <v>0.94666666666666666</v>
      </c>
      <c r="N49" s="136" t="str">
        <f t="shared" si="5"/>
        <v>Expression en LVE</v>
      </c>
      <c r="O49" s="136"/>
      <c r="P49" s="136"/>
      <c r="Q49" s="137">
        <f t="shared" si="6"/>
        <v>0.88</v>
      </c>
      <c r="R49" s="136" t="str">
        <f t="shared" si="7"/>
        <v>Travail en autonomie</v>
      </c>
      <c r="S49" s="136"/>
      <c r="T49" s="137">
        <f t="shared" si="8"/>
        <v>0.8</v>
      </c>
      <c r="U49" s="136" t="str">
        <f>INDEX(B$39:K$39, MATCH(LARGE(B49:K49, 3), B49:K49, 0))</f>
        <v>Savoir prendre du recul</v>
      </c>
      <c r="V49" s="136"/>
    </row>
    <row r="50" spans="1:22" ht="12.75" x14ac:dyDescent="0.2">
      <c r="A50" s="133" t="s">
        <v>12</v>
      </c>
      <c r="B50" s="125">
        <v>0.72881355932203384</v>
      </c>
      <c r="C50" s="117">
        <v>0.93220338983050843</v>
      </c>
      <c r="D50" s="116">
        <v>0.86440677966101698</v>
      </c>
      <c r="E50" s="116">
        <v>0.38983050847457629</v>
      </c>
      <c r="F50" s="116">
        <v>0.77966101694915257</v>
      </c>
      <c r="G50" s="116">
        <v>0.87931034482758619</v>
      </c>
      <c r="H50" s="117">
        <v>0.88135593220338981</v>
      </c>
      <c r="I50" s="116">
        <v>0.61016949152542377</v>
      </c>
      <c r="J50" s="117">
        <v>0.93220338983050843</v>
      </c>
      <c r="K50" s="124">
        <v>0.67241379310344829</v>
      </c>
      <c r="M50" s="135">
        <f t="shared" si="4"/>
        <v>0.93220338983050843</v>
      </c>
      <c r="N50" s="136" t="str">
        <f t="shared" si="5"/>
        <v>Travail en autonomie</v>
      </c>
      <c r="O50" s="136"/>
      <c r="P50" s="136"/>
      <c r="Q50" s="137">
        <f>LARGE(B50:K50,2)</f>
        <v>0.93220338983050843</v>
      </c>
      <c r="R50" s="136" t="s">
        <v>110</v>
      </c>
      <c r="S50" s="136"/>
      <c r="T50" s="137">
        <f>LARGE(B50:K50,3)</f>
        <v>0.88135593220338981</v>
      </c>
      <c r="U50" s="136" t="str">
        <f t="shared" si="9"/>
        <v>Développer un esprit critique, argumentaire</v>
      </c>
      <c r="V50" s="136"/>
    </row>
    <row r="51" spans="1:22" ht="12.75" x14ac:dyDescent="0.2">
      <c r="A51" s="132" t="s">
        <v>13</v>
      </c>
      <c r="B51" s="125">
        <v>0.8</v>
      </c>
      <c r="C51" s="117">
        <v>0.96</v>
      </c>
      <c r="D51" s="116">
        <v>0.84</v>
      </c>
      <c r="E51" s="116">
        <v>0.41666666666666669</v>
      </c>
      <c r="F51" s="116">
        <v>0.875</v>
      </c>
      <c r="G51" s="116">
        <v>0.88</v>
      </c>
      <c r="H51" s="117">
        <v>0.92</v>
      </c>
      <c r="I51" s="117">
        <v>0.88</v>
      </c>
      <c r="J51" s="116">
        <v>0.69230769230769229</v>
      </c>
      <c r="K51" s="124">
        <v>0.66666666666666663</v>
      </c>
      <c r="M51" s="135">
        <f t="shared" si="4"/>
        <v>0.96</v>
      </c>
      <c r="N51" s="136" t="str">
        <f t="shared" si="5"/>
        <v>Travail en autonomie</v>
      </c>
      <c r="O51" s="136"/>
      <c r="P51" s="136"/>
      <c r="Q51" s="137">
        <f t="shared" si="6"/>
        <v>0.92</v>
      </c>
      <c r="R51" s="136" t="str">
        <f t="shared" si="7"/>
        <v>Développer un esprit critique, argumentaire</v>
      </c>
      <c r="S51" s="136"/>
      <c r="T51" s="137">
        <f t="shared" si="8"/>
        <v>0.88</v>
      </c>
      <c r="U51" s="136" t="s">
        <v>109</v>
      </c>
      <c r="V51" s="136"/>
    </row>
    <row r="52" spans="1:22" ht="12.75" x14ac:dyDescent="0.2">
      <c r="A52" s="133" t="s">
        <v>14</v>
      </c>
      <c r="B52" s="125">
        <v>0.65517241379310343</v>
      </c>
      <c r="C52" s="117">
        <v>0.86206896551724133</v>
      </c>
      <c r="D52" s="117">
        <v>0.88135593220338981</v>
      </c>
      <c r="E52" s="116">
        <v>0.61016949152542377</v>
      </c>
      <c r="F52" s="116">
        <v>0.7142857142857143</v>
      </c>
      <c r="G52" s="116">
        <v>0.75862068965517238</v>
      </c>
      <c r="H52" s="117">
        <v>0.83636363636363631</v>
      </c>
      <c r="I52" s="116">
        <v>0.45614035087719296</v>
      </c>
      <c r="J52" s="116">
        <v>0.48214285714285715</v>
      </c>
      <c r="K52" s="124">
        <v>0.59649122807017541</v>
      </c>
      <c r="M52" s="135">
        <f t="shared" si="4"/>
        <v>0.88135593220338981</v>
      </c>
      <c r="N52" s="136" t="str">
        <f>INDEX(B$39:K$39, MATCH(MAX(B52:K52), B52:K52, 0))</f>
        <v>Savoir prendre du recul</v>
      </c>
      <c r="O52" s="136"/>
      <c r="P52" s="136"/>
      <c r="Q52" s="137">
        <f t="shared" si="6"/>
        <v>0.86206896551724133</v>
      </c>
      <c r="R52" s="136" t="str">
        <f t="shared" si="7"/>
        <v>Travail en autonomie</v>
      </c>
      <c r="S52" s="136"/>
      <c r="T52" s="137">
        <f t="shared" si="8"/>
        <v>0.83636363636363631</v>
      </c>
      <c r="U52" s="136" t="str">
        <f t="shared" si="9"/>
        <v>Développer un esprit critique, argumentaire</v>
      </c>
      <c r="V52" s="136"/>
    </row>
    <row r="53" spans="1:22" ht="12.75" x14ac:dyDescent="0.2">
      <c r="A53" s="132" t="s">
        <v>15</v>
      </c>
      <c r="B53" s="123">
        <v>0.9</v>
      </c>
      <c r="C53" s="117">
        <v>0.9</v>
      </c>
      <c r="D53" s="116">
        <v>0.8</v>
      </c>
      <c r="E53" s="116">
        <v>0.2</v>
      </c>
      <c r="F53" s="116">
        <v>0.7</v>
      </c>
      <c r="G53" s="117">
        <v>0.9</v>
      </c>
      <c r="H53" s="117">
        <v>0.9</v>
      </c>
      <c r="I53" s="116">
        <v>0.8</v>
      </c>
      <c r="J53" s="116">
        <v>0.66666666666666663</v>
      </c>
      <c r="K53" s="124">
        <v>0.7</v>
      </c>
      <c r="M53" s="135">
        <f t="shared" si="4"/>
        <v>0.9</v>
      </c>
      <c r="N53" s="136" t="str">
        <f t="shared" si="5"/>
        <v>Travail en équipe</v>
      </c>
      <c r="O53" s="136"/>
      <c r="P53" s="136"/>
      <c r="Q53" s="137">
        <f t="shared" si="6"/>
        <v>0.9</v>
      </c>
      <c r="R53" s="136" t="s">
        <v>108</v>
      </c>
      <c r="S53" s="136"/>
      <c r="T53" s="137">
        <f t="shared" si="8"/>
        <v>0.9</v>
      </c>
      <c r="U53" s="136" t="s">
        <v>105</v>
      </c>
      <c r="V53" s="136"/>
    </row>
    <row r="54" spans="1:22" ht="12.75" x14ac:dyDescent="0.2">
      <c r="A54" s="133" t="s">
        <v>16</v>
      </c>
      <c r="B54" s="125">
        <v>0.5</v>
      </c>
      <c r="C54" s="116">
        <v>0.7857142857142857</v>
      </c>
      <c r="D54" s="117">
        <v>1</v>
      </c>
      <c r="E54" s="116">
        <v>0.35714285714285715</v>
      </c>
      <c r="F54" s="116">
        <v>0.9285714285714286</v>
      </c>
      <c r="G54" s="116">
        <v>0.8571428571428571</v>
      </c>
      <c r="H54" s="117">
        <v>1</v>
      </c>
      <c r="I54" s="117">
        <v>1</v>
      </c>
      <c r="J54" s="116">
        <v>0.7857142857142857</v>
      </c>
      <c r="K54" s="124">
        <v>0.42857142857142855</v>
      </c>
      <c r="M54" s="135">
        <f t="shared" si="4"/>
        <v>1</v>
      </c>
      <c r="N54" s="136" t="str">
        <f t="shared" si="5"/>
        <v>Savoir prendre du recul</v>
      </c>
      <c r="O54" s="136"/>
      <c r="P54" s="136"/>
      <c r="Q54" s="137">
        <f t="shared" si="6"/>
        <v>1</v>
      </c>
      <c r="R54" s="136" t="s">
        <v>108</v>
      </c>
      <c r="S54" s="136"/>
      <c r="T54" s="137">
        <f t="shared" si="8"/>
        <v>1</v>
      </c>
      <c r="U54" s="136" t="s">
        <v>109</v>
      </c>
      <c r="V54" s="136"/>
    </row>
    <row r="55" spans="1:22" ht="12.75" x14ac:dyDescent="0.2">
      <c r="A55" s="132" t="s">
        <v>17</v>
      </c>
      <c r="B55" s="125">
        <v>0.82051282051282048</v>
      </c>
      <c r="C55" s="117">
        <v>0.94871794871794868</v>
      </c>
      <c r="D55" s="117">
        <v>0.86842105263157898</v>
      </c>
      <c r="E55" s="116">
        <v>0.69230769230769229</v>
      </c>
      <c r="F55" s="116">
        <v>0.74358974358974361</v>
      </c>
      <c r="G55" s="117">
        <v>0.84615384615384615</v>
      </c>
      <c r="H55" s="116">
        <v>0.74358974358974361</v>
      </c>
      <c r="I55" s="116">
        <v>0.58974358974358976</v>
      </c>
      <c r="J55" s="116">
        <v>0.53846153846153844</v>
      </c>
      <c r="K55" s="124">
        <v>0.76315789473684215</v>
      </c>
      <c r="M55" s="135">
        <f t="shared" si="4"/>
        <v>0.94871794871794868</v>
      </c>
      <c r="N55" s="136" t="str">
        <f t="shared" si="5"/>
        <v>Travail en autonomie</v>
      </c>
      <c r="O55" s="136"/>
      <c r="P55" s="136"/>
      <c r="Q55" s="137">
        <f t="shared" si="6"/>
        <v>0.86842105263157898</v>
      </c>
      <c r="R55" s="136" t="str">
        <f t="shared" si="7"/>
        <v>Savoir prendre du recul</v>
      </c>
      <c r="S55" s="136"/>
      <c r="T55" s="137">
        <f t="shared" si="8"/>
        <v>0.84615384615384615</v>
      </c>
      <c r="U55" s="136" t="str">
        <f t="shared" si="9"/>
        <v>Analyse et synthèse de données</v>
      </c>
      <c r="V55" s="136"/>
    </row>
    <row r="56" spans="1:22" ht="12.75" x14ac:dyDescent="0.2">
      <c r="A56" s="133" t="s">
        <v>18</v>
      </c>
      <c r="B56" s="125">
        <v>0.80327868852459017</v>
      </c>
      <c r="C56" s="117">
        <v>0.89617486338797814</v>
      </c>
      <c r="D56" s="117">
        <v>0.89071038251366119</v>
      </c>
      <c r="E56" s="116">
        <v>0.47252747252747251</v>
      </c>
      <c r="F56" s="116">
        <v>0.81318681318681318</v>
      </c>
      <c r="G56" s="116">
        <v>0.84615384615384615</v>
      </c>
      <c r="H56" s="117">
        <v>0.87912087912087911</v>
      </c>
      <c r="I56" s="116">
        <v>0.76373626373626369</v>
      </c>
      <c r="J56" s="116">
        <v>0.6428571428571429</v>
      </c>
      <c r="K56" s="124">
        <v>0.64835164835164838</v>
      </c>
      <c r="M56" s="135">
        <f t="shared" si="4"/>
        <v>0.89617486338797814</v>
      </c>
      <c r="N56" s="136" t="str">
        <f t="shared" si="5"/>
        <v>Travail en autonomie</v>
      </c>
      <c r="O56" s="136"/>
      <c r="P56" s="136"/>
      <c r="Q56" s="137">
        <f t="shared" si="6"/>
        <v>0.89071038251366119</v>
      </c>
      <c r="R56" s="136" t="str">
        <f t="shared" si="7"/>
        <v>Savoir prendre du recul</v>
      </c>
      <c r="S56" s="136"/>
      <c r="T56" s="137">
        <f t="shared" si="8"/>
        <v>0.87912087912087911</v>
      </c>
      <c r="U56" s="136" t="str">
        <f t="shared" si="9"/>
        <v>Développer un esprit critique, argumentaire</v>
      </c>
      <c r="V56" s="136"/>
    </row>
    <row r="57" spans="1:22" ht="12.75" x14ac:dyDescent="0.2">
      <c r="A57" s="132" t="s">
        <v>19</v>
      </c>
      <c r="B57" s="123">
        <v>1</v>
      </c>
      <c r="C57" s="117">
        <v>1</v>
      </c>
      <c r="D57" s="116">
        <v>0.93333333333333335</v>
      </c>
      <c r="E57" s="116">
        <v>0.73333333333333328</v>
      </c>
      <c r="F57" s="117">
        <v>0.93333333333333335</v>
      </c>
      <c r="G57" s="116">
        <v>0.93333333333333335</v>
      </c>
      <c r="H57" s="116">
        <v>0.93333333333333335</v>
      </c>
      <c r="I57" s="116">
        <v>0.66666666666666663</v>
      </c>
      <c r="J57" s="116">
        <v>0.53333333333333333</v>
      </c>
      <c r="K57" s="124">
        <v>0.8</v>
      </c>
      <c r="M57" s="135">
        <f t="shared" si="4"/>
        <v>1</v>
      </c>
      <c r="N57" s="136" t="str">
        <f t="shared" si="5"/>
        <v>Travail en équipe</v>
      </c>
      <c r="O57" s="136"/>
      <c r="P57" s="136"/>
      <c r="Q57" s="137">
        <f t="shared" si="6"/>
        <v>1</v>
      </c>
      <c r="R57" s="136" t="s">
        <v>105</v>
      </c>
      <c r="S57" s="136"/>
      <c r="T57" s="137">
        <f t="shared" si="8"/>
        <v>0.93333333333333335</v>
      </c>
      <c r="U57" s="136" t="s">
        <v>114</v>
      </c>
      <c r="V57" s="136"/>
    </row>
    <row r="58" spans="1:22" ht="12.75" x14ac:dyDescent="0.2">
      <c r="A58" s="133" t="s">
        <v>20</v>
      </c>
      <c r="B58" s="125">
        <v>0.84722222222222221</v>
      </c>
      <c r="C58" s="117">
        <v>0.9375</v>
      </c>
      <c r="D58" s="116">
        <v>0.85416666666666663</v>
      </c>
      <c r="E58" s="116">
        <v>0.76388888888888884</v>
      </c>
      <c r="F58" s="117">
        <v>0.88111888111888115</v>
      </c>
      <c r="G58" s="117">
        <v>0.94405594405594406</v>
      </c>
      <c r="H58" s="116">
        <v>0.8601398601398601</v>
      </c>
      <c r="I58" s="116">
        <v>0.72535211267605637</v>
      </c>
      <c r="J58" s="116">
        <v>0.58041958041958042</v>
      </c>
      <c r="K58" s="124">
        <v>0.71328671328671334</v>
      </c>
      <c r="M58" s="135">
        <f t="shared" si="4"/>
        <v>0.94405594405594406</v>
      </c>
      <c r="N58" s="136" t="str">
        <f t="shared" si="5"/>
        <v>Analyse et synthèse de données</v>
      </c>
      <c r="O58" s="136"/>
      <c r="P58" s="136"/>
      <c r="Q58" s="137">
        <f t="shared" si="6"/>
        <v>0.9375</v>
      </c>
      <c r="R58" s="136" t="str">
        <f t="shared" si="7"/>
        <v>Travail en autonomie</v>
      </c>
      <c r="S58" s="136"/>
      <c r="T58" s="137">
        <f t="shared" si="8"/>
        <v>0.88111888111888115</v>
      </c>
      <c r="U58" s="136" t="str">
        <f t="shared" si="9"/>
        <v>Identification de ressources spécialisées</v>
      </c>
      <c r="V58" s="136"/>
    </row>
    <row r="59" spans="1:22" ht="12.75" x14ac:dyDescent="0.2">
      <c r="A59" s="132" t="s">
        <v>21</v>
      </c>
      <c r="B59" s="125">
        <v>0.8666666666666667</v>
      </c>
      <c r="C59" s="117">
        <v>0.93333333333333335</v>
      </c>
      <c r="D59" s="116">
        <v>0.93333333333333335</v>
      </c>
      <c r="E59" s="116">
        <v>0.73333333333333328</v>
      </c>
      <c r="F59" s="116">
        <v>0.9</v>
      </c>
      <c r="G59" s="117">
        <v>0.93333333333333335</v>
      </c>
      <c r="H59" s="116">
        <v>0.83333333333333337</v>
      </c>
      <c r="I59" s="117">
        <v>0.93333333333333335</v>
      </c>
      <c r="J59" s="116">
        <v>0.66666666666666663</v>
      </c>
      <c r="K59" s="124">
        <v>0.82758620689655171</v>
      </c>
      <c r="M59" s="114">
        <f t="shared" si="4"/>
        <v>0.93333333333333335</v>
      </c>
      <c r="N59" s="97" t="str">
        <f t="shared" si="5"/>
        <v>Travail en autonomie</v>
      </c>
      <c r="Q59" s="115">
        <f t="shared" si="6"/>
        <v>0.93333333333333335</v>
      </c>
      <c r="R59" s="97" t="s">
        <v>109</v>
      </c>
      <c r="T59" s="115">
        <f t="shared" si="8"/>
        <v>0.93333333333333335</v>
      </c>
      <c r="U59" s="97" t="s">
        <v>58</v>
      </c>
    </row>
    <row r="60" spans="1:22" ht="12.75" x14ac:dyDescent="0.2">
      <c r="A60" s="133" t="s">
        <v>22</v>
      </c>
      <c r="B60" s="123">
        <v>0.84745762711864403</v>
      </c>
      <c r="C60" s="117">
        <v>0.93220338983050843</v>
      </c>
      <c r="D60" s="116">
        <v>0.84745762711864403</v>
      </c>
      <c r="E60" s="117">
        <v>0.86440677966101698</v>
      </c>
      <c r="F60" s="116">
        <v>0.83050847457627119</v>
      </c>
      <c r="G60" s="116">
        <v>0.79661016949152541</v>
      </c>
      <c r="H60" s="116">
        <v>0.69491525423728817</v>
      </c>
      <c r="I60" s="116">
        <v>0.74576271186440679</v>
      </c>
      <c r="J60" s="116">
        <v>0.67796610169491522</v>
      </c>
      <c r="K60" s="124">
        <v>0.72881355932203384</v>
      </c>
      <c r="M60" s="114">
        <f t="shared" si="4"/>
        <v>0.93220338983050843</v>
      </c>
      <c r="N60" s="97" t="str">
        <f t="shared" si="5"/>
        <v>Travail en autonomie</v>
      </c>
      <c r="Q60" s="115">
        <f t="shared" si="6"/>
        <v>0.86440677966101698</v>
      </c>
      <c r="R60" s="97" t="str">
        <f t="shared" si="7"/>
        <v>Utilisation outils numériques</v>
      </c>
      <c r="T60" s="115">
        <f t="shared" si="8"/>
        <v>0.84745762711864403</v>
      </c>
      <c r="U60" s="97" t="str">
        <f t="shared" si="9"/>
        <v>Travail en équipe</v>
      </c>
    </row>
    <row r="61" spans="1:22" ht="12.75" x14ac:dyDescent="0.2">
      <c r="A61" s="132" t="s">
        <v>23</v>
      </c>
      <c r="B61" s="125">
        <v>0.92307692307692313</v>
      </c>
      <c r="C61" s="116">
        <v>0.92307692307692313</v>
      </c>
      <c r="D61" s="117">
        <v>0.94736842105263153</v>
      </c>
      <c r="E61" s="116">
        <v>0.5641025641025641</v>
      </c>
      <c r="F61" s="117">
        <v>0.97435897435897434</v>
      </c>
      <c r="G61" s="116">
        <v>0.89743589743589747</v>
      </c>
      <c r="H61" s="117">
        <v>0.94736842105263153</v>
      </c>
      <c r="I61" s="116">
        <v>0.92307692307692313</v>
      </c>
      <c r="J61" s="116">
        <v>0.53846153846153844</v>
      </c>
      <c r="K61" s="124">
        <v>0.53846153846153844</v>
      </c>
      <c r="M61" s="114">
        <f t="shared" si="4"/>
        <v>0.97435897435897434</v>
      </c>
      <c r="N61" s="97" t="str">
        <f t="shared" si="5"/>
        <v>Identification de ressources spécialisées</v>
      </c>
      <c r="Q61" s="115">
        <f t="shared" si="6"/>
        <v>0.94736842105263153</v>
      </c>
      <c r="R61" s="97" t="str">
        <f t="shared" si="7"/>
        <v>Savoir prendre du recul</v>
      </c>
      <c r="T61" s="115">
        <f t="shared" si="8"/>
        <v>0.94736842105263153</v>
      </c>
      <c r="U61" s="97" t="s">
        <v>108</v>
      </c>
    </row>
    <row r="62" spans="1:22" ht="12.75" x14ac:dyDescent="0.2">
      <c r="A62" s="134" t="s">
        <v>24</v>
      </c>
      <c r="B62" s="126">
        <v>0.90714285714285714</v>
      </c>
      <c r="C62" s="127">
        <v>0.93525179856115104</v>
      </c>
      <c r="D62" s="127">
        <v>0.87050359712230219</v>
      </c>
      <c r="E62" s="128">
        <v>0.74100719424460426</v>
      </c>
      <c r="F62" s="128">
        <v>0.84892086330935257</v>
      </c>
      <c r="G62" s="128">
        <v>0.84057971014492749</v>
      </c>
      <c r="H62" s="127">
        <v>0.86956521739130432</v>
      </c>
      <c r="I62" s="128">
        <v>0.80434782608695654</v>
      </c>
      <c r="J62" s="128">
        <v>0.54347826086956519</v>
      </c>
      <c r="K62" s="129">
        <v>0.84172661870503596</v>
      </c>
      <c r="M62" s="114">
        <f t="shared" si="4"/>
        <v>0.93525179856115104</v>
      </c>
      <c r="N62" s="97" t="str">
        <f t="shared" si="5"/>
        <v>Travail en autonomie</v>
      </c>
      <c r="Q62" s="115">
        <f>LARGE(B62:K62,2)</f>
        <v>0.90714285714285714</v>
      </c>
      <c r="R62" s="97" t="str">
        <f t="shared" si="7"/>
        <v>Travail en équipe</v>
      </c>
      <c r="T62" s="115">
        <f t="shared" si="8"/>
        <v>0.87050359712230219</v>
      </c>
      <c r="U62" s="97" t="s">
        <v>108</v>
      </c>
    </row>
    <row r="65" spans="1:1" ht="15" x14ac:dyDescent="0.25">
      <c r="A65" t="str">
        <f>_xlfn.XLOOKUP(Infographies!$B$5,Tableaux!$A$40:$A$62,Tableaux!N40:N62)</f>
        <v>Travail en autonomie</v>
      </c>
    </row>
    <row r="66" spans="1:1" ht="15" x14ac:dyDescent="0.25">
      <c r="A66" t="str">
        <f>_xlfn.XLOOKUP(Infographies!$B$5,Tableaux!$A$40:$A$62,R40:R62)</f>
        <v>Expression en LVE</v>
      </c>
    </row>
    <row r="67" spans="1:1" ht="15" x14ac:dyDescent="0.25">
      <c r="A67" t="str">
        <f>_xlfn.XLOOKUP(Infographies!$B$5,Tableaux!$A$40:$A$62,U40:U62)</f>
        <v>Développer un esprit critique, argumentaire</v>
      </c>
    </row>
  </sheetData>
  <mergeCells count="1">
    <mergeCell ref="B10:I10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0EE1-A269-4E38-82A8-9A2EBDF4300F}">
  <dimension ref="A1:A25"/>
  <sheetViews>
    <sheetView workbookViewId="0">
      <selection activeCell="B5" sqref="B5:F5"/>
    </sheetView>
  </sheetViews>
  <sheetFormatPr baseColWidth="10" defaultRowHeight="15" x14ac:dyDescent="0.25"/>
  <cols>
    <col min="1" max="1" width="36.85546875" customWidth="1"/>
    <col min="2" max="2" width="12.5703125" bestFit="1" customWidth="1"/>
  </cols>
  <sheetData>
    <row r="1" spans="1:1" x14ac:dyDescent="0.25">
      <c r="A1" s="69" t="s">
        <v>67</v>
      </c>
    </row>
    <row r="2" spans="1:1" x14ac:dyDescent="0.25">
      <c r="A2" s="58" t="s">
        <v>2</v>
      </c>
    </row>
    <row r="3" spans="1:1" x14ac:dyDescent="0.25">
      <c r="A3" s="58" t="s">
        <v>3</v>
      </c>
    </row>
    <row r="4" spans="1:1" x14ac:dyDescent="0.25">
      <c r="A4" s="58" t="s">
        <v>4</v>
      </c>
    </row>
    <row r="5" spans="1:1" x14ac:dyDescent="0.25">
      <c r="A5" s="58" t="s">
        <v>5</v>
      </c>
    </row>
    <row r="6" spans="1:1" x14ac:dyDescent="0.25">
      <c r="A6" s="58" t="s">
        <v>6</v>
      </c>
    </row>
    <row r="7" spans="1:1" x14ac:dyDescent="0.25">
      <c r="A7" s="58" t="s">
        <v>7</v>
      </c>
    </row>
    <row r="8" spans="1:1" x14ac:dyDescent="0.25">
      <c r="A8" s="58" t="s">
        <v>8</v>
      </c>
    </row>
    <row r="9" spans="1:1" x14ac:dyDescent="0.25">
      <c r="A9" s="58" t="s">
        <v>9</v>
      </c>
    </row>
    <row r="10" spans="1:1" x14ac:dyDescent="0.25">
      <c r="A10" s="58" t="s">
        <v>10</v>
      </c>
    </row>
    <row r="11" spans="1:1" x14ac:dyDescent="0.25">
      <c r="A11" s="58" t="s">
        <v>11</v>
      </c>
    </row>
    <row r="12" spans="1:1" x14ac:dyDescent="0.25">
      <c r="A12" s="58" t="s">
        <v>12</v>
      </c>
    </row>
    <row r="13" spans="1:1" x14ac:dyDescent="0.25">
      <c r="A13" s="58" t="s">
        <v>13</v>
      </c>
    </row>
    <row r="14" spans="1:1" x14ac:dyDescent="0.25">
      <c r="A14" s="58" t="s">
        <v>14</v>
      </c>
    </row>
    <row r="15" spans="1:1" x14ac:dyDescent="0.25">
      <c r="A15" s="58" t="s">
        <v>15</v>
      </c>
    </row>
    <row r="16" spans="1:1" x14ac:dyDescent="0.25">
      <c r="A16" s="58" t="s">
        <v>16</v>
      </c>
    </row>
    <row r="17" spans="1:1" x14ac:dyDescent="0.25">
      <c r="A17" s="58" t="s">
        <v>17</v>
      </c>
    </row>
    <row r="18" spans="1:1" x14ac:dyDescent="0.25">
      <c r="A18" s="58" t="s">
        <v>18</v>
      </c>
    </row>
    <row r="19" spans="1:1" x14ac:dyDescent="0.25">
      <c r="A19" s="58" t="s">
        <v>19</v>
      </c>
    </row>
    <row r="20" spans="1:1" x14ac:dyDescent="0.25">
      <c r="A20" s="58" t="s">
        <v>20</v>
      </c>
    </row>
    <row r="21" spans="1:1" x14ac:dyDescent="0.25">
      <c r="A21" s="58" t="s">
        <v>21</v>
      </c>
    </row>
    <row r="22" spans="1:1" x14ac:dyDescent="0.25">
      <c r="A22" s="58" t="s">
        <v>22</v>
      </c>
    </row>
    <row r="23" spans="1:1" x14ac:dyDescent="0.25">
      <c r="A23" s="58" t="s">
        <v>23</v>
      </c>
    </row>
    <row r="24" spans="1:1" x14ac:dyDescent="0.25">
      <c r="A24" s="58" t="s">
        <v>24</v>
      </c>
    </row>
    <row r="25" spans="1:1" x14ac:dyDescent="0.25">
      <c r="A25" s="58" t="s">
        <v>27</v>
      </c>
    </row>
  </sheetData>
  <dataValidations count="1">
    <dataValidation type="list" allowBlank="1" showInputMessage="1" showErrorMessage="1" sqref="A1:A25" xr:uid="{79CBD534-6652-42E5-95D0-84E579BAC80C}">
      <formula1>Spécialités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base infographies</vt:lpstr>
      <vt:lpstr>Infographies</vt:lpstr>
      <vt:lpstr>Tableaux</vt:lpstr>
      <vt:lpstr>liste</vt:lpstr>
      <vt:lpstr>Administration_économique_et_sociale</vt:lpstr>
      <vt:lpstr>Spécialités</vt:lpstr>
      <vt:lpstr>Infographies!Zone_d_impression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Romé</dc:creator>
  <cp:lastModifiedBy>Stéphanie Romé</cp:lastModifiedBy>
  <cp:lastPrinted>2024-12-12T08:19:03Z</cp:lastPrinted>
  <dcterms:created xsi:type="dcterms:W3CDTF">2024-10-15T14:01:33Z</dcterms:created>
  <dcterms:modified xsi:type="dcterms:W3CDTF">2024-12-12T08:23:00Z</dcterms:modified>
</cp:coreProperties>
</file>